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035" windowHeight="1258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F11" i="1" l="1"/>
  <c r="J11" i="1"/>
  <c r="K11" i="1" s="1"/>
  <c r="B51" i="1"/>
  <c r="B49" i="1"/>
  <c r="E12" i="1"/>
  <c r="G11" i="1"/>
  <c r="J12" i="1" l="1"/>
  <c r="F12" i="1"/>
  <c r="K12" i="1"/>
  <c r="E13" i="1"/>
  <c r="F13" i="1" s="1"/>
  <c r="H11" i="1"/>
  <c r="G12" i="1"/>
  <c r="H12" i="1" l="1"/>
  <c r="E14" i="1"/>
  <c r="J13" i="1"/>
  <c r="D12" i="1"/>
  <c r="G13" i="1"/>
  <c r="D13" i="1" l="1"/>
  <c r="F14" i="1"/>
  <c r="K13" i="1"/>
  <c r="H13" i="1"/>
  <c r="J14" i="1"/>
  <c r="E15" i="1"/>
  <c r="G14" i="1"/>
  <c r="D14" i="1" l="1"/>
  <c r="F15" i="1"/>
  <c r="K14" i="1"/>
  <c r="H14" i="1"/>
  <c r="J15" i="1"/>
  <c r="E16" i="1"/>
  <c r="G15" i="1"/>
  <c r="D15" i="1" l="1"/>
  <c r="F16" i="1"/>
  <c r="K15" i="1"/>
  <c r="H15" i="1"/>
  <c r="J16" i="1"/>
  <c r="E17" i="1"/>
  <c r="F17" i="1" s="1"/>
  <c r="G16" i="1"/>
  <c r="K16" i="1" l="1"/>
  <c r="H16" i="1"/>
  <c r="J17" i="1"/>
  <c r="E18" i="1"/>
  <c r="D16" i="1"/>
  <c r="G17" i="1"/>
  <c r="D17" i="1" l="1"/>
  <c r="F18" i="1"/>
  <c r="K17" i="1"/>
  <c r="H17" i="1"/>
  <c r="J18" i="1"/>
  <c r="E19" i="1"/>
  <c r="G18" i="1"/>
  <c r="D18" i="1" l="1"/>
  <c r="F19" i="1"/>
  <c r="K18" i="1"/>
  <c r="H18" i="1"/>
  <c r="J19" i="1"/>
  <c r="E20" i="1"/>
  <c r="G19" i="1"/>
  <c r="D19" i="1" l="1"/>
  <c r="F20" i="1"/>
  <c r="K19" i="1"/>
  <c r="H19" i="1"/>
  <c r="J20" i="1"/>
  <c r="E21" i="1"/>
  <c r="G20" i="1"/>
  <c r="D20" i="1" l="1"/>
  <c r="F21" i="1"/>
  <c r="K20" i="1"/>
  <c r="H20" i="1"/>
  <c r="J21" i="1"/>
  <c r="E22" i="1"/>
  <c r="G21" i="1"/>
  <c r="D21" i="1" l="1"/>
  <c r="F22" i="1"/>
  <c r="K21" i="1"/>
  <c r="H21" i="1"/>
  <c r="J22" i="1"/>
  <c r="E23" i="1"/>
  <c r="G22" i="1"/>
  <c r="D22" i="1" l="1"/>
  <c r="F23" i="1"/>
  <c r="K22" i="1"/>
  <c r="H22" i="1"/>
  <c r="J23" i="1"/>
  <c r="E24" i="1"/>
  <c r="E25" i="1" s="1"/>
  <c r="G23" i="1"/>
  <c r="E26" i="1" l="1"/>
  <c r="D25" i="1" s="1"/>
  <c r="J25" i="1"/>
  <c r="F25" i="1"/>
  <c r="D23" i="1"/>
  <c r="F24" i="1"/>
  <c r="K23" i="1"/>
  <c r="H23" i="1"/>
  <c r="J24" i="1"/>
  <c r="G25" i="1"/>
  <c r="G24" i="1"/>
  <c r="H25" i="1" l="1"/>
  <c r="K25" i="1"/>
  <c r="J26" i="1"/>
  <c r="F26" i="1"/>
  <c r="E27" i="1"/>
  <c r="D26" i="1" s="1"/>
  <c r="D24" i="1"/>
  <c r="K24" i="1"/>
  <c r="H24" i="1"/>
  <c r="G26" i="1"/>
  <c r="K26" i="1" l="1"/>
  <c r="H26" i="1"/>
  <c r="F27" i="1"/>
  <c r="J27" i="1"/>
  <c r="E28" i="1"/>
  <c r="G27" i="1"/>
  <c r="H27" i="1" l="1"/>
  <c r="E29" i="1"/>
  <c r="D28" i="1" s="1"/>
  <c r="F28" i="1"/>
  <c r="J28" i="1"/>
  <c r="K27" i="1"/>
  <c r="D27" i="1"/>
  <c r="G28" i="1"/>
  <c r="H28" i="1" l="1"/>
  <c r="F29" i="1"/>
  <c r="J29" i="1"/>
  <c r="E30" i="1"/>
  <c r="K28" i="1"/>
  <c r="G29" i="1"/>
  <c r="K29" i="1" l="1"/>
  <c r="H29" i="1"/>
  <c r="F30" i="1"/>
  <c r="J30" i="1"/>
  <c r="E31" i="1"/>
  <c r="D29" i="1"/>
  <c r="G30" i="1"/>
  <c r="K30" i="1" l="1"/>
  <c r="H30" i="1"/>
  <c r="J31" i="1"/>
  <c r="F31" i="1"/>
  <c r="E32" i="1"/>
  <c r="D30" i="1"/>
  <c r="G31" i="1"/>
  <c r="H31" i="1" l="1"/>
  <c r="E33" i="1"/>
  <c r="D32" i="1" s="1"/>
  <c r="F32" i="1"/>
  <c r="J32" i="1"/>
  <c r="K31" i="1"/>
  <c r="D31" i="1"/>
  <c r="G32" i="1"/>
  <c r="H32" i="1" l="1"/>
  <c r="F33" i="1"/>
  <c r="J33" i="1"/>
  <c r="K33" i="1" s="1"/>
  <c r="E34" i="1"/>
  <c r="K32" i="1"/>
  <c r="G33" i="1"/>
  <c r="H33" i="1" l="1"/>
  <c r="F34" i="1"/>
  <c r="J34" i="1"/>
  <c r="K34" i="1" s="1"/>
  <c r="E35" i="1"/>
  <c r="D33" i="1"/>
  <c r="G34" i="1"/>
  <c r="H34" i="1" l="1"/>
  <c r="E36" i="1"/>
  <c r="D35" i="1"/>
  <c r="F35" i="1"/>
  <c r="J35" i="1"/>
  <c r="D34" i="1"/>
  <c r="G35" i="1"/>
  <c r="H35" i="1" l="1"/>
  <c r="F36" i="1"/>
  <c r="J36" i="1"/>
  <c r="K36" i="1" s="1"/>
  <c r="E37" i="1"/>
  <c r="D36" i="1" s="1"/>
  <c r="K35" i="1"/>
  <c r="G36" i="1"/>
  <c r="H36" i="1" l="1"/>
  <c r="J37" i="1"/>
  <c r="K37" i="1" s="1"/>
  <c r="E38" i="1"/>
  <c r="D37" i="1" s="1"/>
  <c r="F37" i="1"/>
  <c r="G37" i="1"/>
  <c r="H37" i="1" l="1"/>
  <c r="J38" i="1"/>
  <c r="E39" i="1"/>
  <c r="F38" i="1"/>
  <c r="G38" i="1"/>
  <c r="H38" i="1" l="1"/>
  <c r="K38" i="1"/>
  <c r="F39" i="1"/>
  <c r="J39" i="1"/>
  <c r="E40" i="1"/>
  <c r="D39" i="1" s="1"/>
  <c r="D38" i="1"/>
  <c r="G39" i="1"/>
  <c r="H39" i="1" l="1"/>
  <c r="J40" i="1"/>
  <c r="K40" i="1" s="1"/>
  <c r="E41" i="1"/>
  <c r="D40" i="1" s="1"/>
  <c r="F40" i="1"/>
  <c r="K39" i="1"/>
  <c r="G40" i="1"/>
  <c r="H40" i="1" l="1"/>
  <c r="F41" i="1"/>
  <c r="J41" i="1"/>
  <c r="K41" i="1" s="1"/>
  <c r="E42" i="1"/>
  <c r="G41" i="1"/>
  <c r="H41" i="1" l="1"/>
  <c r="D42" i="1"/>
  <c r="F42" i="1"/>
  <c r="J42" i="1"/>
  <c r="D41" i="1"/>
  <c r="G42" i="1"/>
  <c r="H42" i="1" l="1"/>
  <c r="K42" i="1"/>
</calcChain>
</file>

<file path=xl/sharedStrings.xml><?xml version="1.0" encoding="utf-8"?>
<sst xmlns="http://schemas.openxmlformats.org/spreadsheetml/2006/main" count="26" uniqueCount="23">
  <si>
    <t>Design Cl :</t>
  </si>
  <si>
    <t xml:space="preserve">No. Stages: </t>
  </si>
  <si>
    <t>Half span:</t>
  </si>
  <si>
    <t>mm</t>
  </si>
  <si>
    <t>Sweep-angle:</t>
  </si>
  <si>
    <t>degrees</t>
  </si>
  <si>
    <t>root-chord:</t>
  </si>
  <si>
    <t>tip-chord:</t>
  </si>
  <si>
    <t>root</t>
  </si>
  <si>
    <t>Stage</t>
  </si>
  <si>
    <t>span.pos</t>
  </si>
  <si>
    <t>You need to install this additional software:</t>
  </si>
  <si>
    <t>http://www.srs1software.com/SRS1CubicSplineForExcel.aspx</t>
  </si>
  <si>
    <t>Absolute
twist (dgr)</t>
  </si>
  <si>
    <t>Alfa-0:</t>
  </si>
  <si>
    <t>(zero-lift-angle. 0 in case of all symmetrical foils, else some negative value. Lookup ...)</t>
  </si>
  <si>
    <t>Twist incl.
Alfa0</t>
  </si>
  <si>
    <t>(max.32)</t>
  </si>
  <si>
    <t>Chord
(mm)</t>
  </si>
  <si>
    <t>!! Yellow fields = input !!</t>
  </si>
  <si>
    <t>!!!DO NOT CHANGE!!!
This is the definition
of the cubic spline.</t>
  </si>
  <si>
    <r>
      <rPr>
        <b/>
        <sz val="10"/>
        <color theme="1"/>
        <rFont val="Calibri"/>
        <family val="2"/>
        <scheme val="minor"/>
      </rPr>
      <t>(*) Offset</t>
    </r>
    <r>
      <rPr>
        <sz val="10"/>
        <color theme="1"/>
        <rFont val="Calibri"/>
        <family val="2"/>
        <scheme val="minor"/>
      </rPr>
      <t xml:space="preserve"> = the location of the wing-nose at stage(x) behind the wing-root-nose</t>
    </r>
  </si>
  <si>
    <r>
      <t>Offset</t>
    </r>
    <r>
      <rPr>
        <b/>
        <vertAlign val="superscript"/>
        <sz val="10"/>
        <color theme="1"/>
        <rFont val="Calibri"/>
        <family val="2"/>
        <scheme val="minor"/>
      </rPr>
      <t>*</t>
    </r>
    <r>
      <rPr>
        <b/>
        <sz val="10"/>
        <color theme="1"/>
        <rFont val="Calibri"/>
        <family val="2"/>
        <scheme val="minor"/>
      </rPr>
      <t xml:space="preserve">
(mm)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</si>
</sst>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4" borderId="11" xfId="0" applyFont="1" applyFill="1" applyBorder="1"/>
    <xf numFmtId="0" fontId="5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4" borderId="12" xfId="0" applyFont="1" applyFill="1" applyBorder="1"/>
    <xf numFmtId="0" fontId="6" fillId="0" borderId="4" xfId="1" applyFont="1" applyBorder="1"/>
    <xf numFmtId="0" fontId="2" fillId="0" borderId="5" xfId="0" applyFont="1" applyBorder="1"/>
    <xf numFmtId="0" fontId="2" fillId="0" borderId="6" xfId="0" applyFont="1" applyBorder="1"/>
    <xf numFmtId="1" fontId="2" fillId="4" borderId="12" xfId="0" applyNumberFormat="1" applyFont="1" applyFill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4" borderId="13" xfId="0" applyFont="1" applyFill="1" applyBorder="1"/>
    <xf numFmtId="0" fontId="2" fillId="0" borderId="0" xfId="0" applyFont="1" applyAlignment="1">
      <alignment horizontal="right"/>
    </xf>
    <xf numFmtId="0" fontId="4" fillId="2" borderId="7" xfId="0" applyFont="1" applyFill="1" applyBorder="1"/>
    <xf numFmtId="0" fontId="4" fillId="2" borderId="7" xfId="0" applyFont="1" applyFill="1" applyBorder="1" applyAlignment="1">
      <alignment wrapText="1"/>
    </xf>
    <xf numFmtId="0" fontId="4" fillId="3" borderId="0" xfId="0" applyFont="1" applyFill="1" applyBorder="1"/>
    <xf numFmtId="0" fontId="2" fillId="0" borderId="14" xfId="0" applyFont="1" applyBorder="1"/>
    <xf numFmtId="164" fontId="2" fillId="0" borderId="0" xfId="0" applyNumberFormat="1" applyFont="1"/>
    <xf numFmtId="0" fontId="2" fillId="0" borderId="15" xfId="0" applyFont="1" applyBorder="1"/>
    <xf numFmtId="2" fontId="2" fillId="0" borderId="0" xfId="0" applyNumberFormat="1" applyFont="1"/>
    <xf numFmtId="0" fontId="2" fillId="0" borderId="16" xfId="0" applyFont="1" applyBorder="1"/>
    <xf numFmtId="0" fontId="2" fillId="0" borderId="17" xfId="0" applyFont="1" applyBorder="1"/>
    <xf numFmtId="164" fontId="2" fillId="0" borderId="17" xfId="0" applyNumberFormat="1" applyFont="1" applyBorder="1"/>
    <xf numFmtId="2" fontId="2" fillId="0" borderId="17" xfId="0" applyNumberFormat="1" applyFont="1" applyBorder="1"/>
    <xf numFmtId="0" fontId="2" fillId="0" borderId="18" xfId="0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4" xfId="0" applyFont="1" applyBorder="1"/>
    <xf numFmtId="0" fontId="2" fillId="0" borderId="0" xfId="0" applyFont="1" applyAlignment="1">
      <alignment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rs1software.com/SRS1CubicSplineForExcel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9"/>
  <sheetViews>
    <sheetView tabSelected="1" workbookViewId="0">
      <selection activeCell="B26" sqref="B26"/>
    </sheetView>
  </sheetViews>
  <sheetFormatPr defaultRowHeight="12.75" x14ac:dyDescent="0.2"/>
  <cols>
    <col min="1" max="1" width="14.140625" style="1" customWidth="1"/>
    <col min="2" max="2" width="6.85546875" style="1" customWidth="1"/>
    <col min="3" max="6" width="9.140625" style="1"/>
    <col min="7" max="7" width="9.85546875" style="1" customWidth="1"/>
    <col min="8" max="8" width="10.5703125" style="1" bestFit="1" customWidth="1"/>
    <col min="9" max="9" width="10.5703125" style="1" customWidth="1"/>
    <col min="10" max="16384" width="9.140625" style="1"/>
  </cols>
  <sheetData>
    <row r="1" spans="1:16384" ht="13.5" thickBot="1" x14ac:dyDescent="0.25">
      <c r="B1" s="2" t="s">
        <v>19</v>
      </c>
    </row>
    <row r="2" spans="1:16384" x14ac:dyDescent="0.2">
      <c r="A2" s="3" t="s">
        <v>0</v>
      </c>
      <c r="B2" s="4">
        <v>0.5</v>
      </c>
      <c r="F2" s="5" t="s">
        <v>11</v>
      </c>
      <c r="G2" s="6"/>
      <c r="H2" s="6"/>
      <c r="I2" s="6"/>
      <c r="J2" s="6"/>
      <c r="K2" s="6"/>
      <c r="L2" s="6"/>
      <c r="M2" s="7"/>
    </row>
    <row r="3" spans="1:16384" ht="13.5" thickBot="1" x14ac:dyDescent="0.25">
      <c r="A3" s="3" t="s">
        <v>1</v>
      </c>
      <c r="B3" s="8">
        <v>33</v>
      </c>
      <c r="C3" s="1" t="s">
        <v>17</v>
      </c>
      <c r="F3" s="9" t="s">
        <v>12</v>
      </c>
      <c r="G3" s="10"/>
      <c r="H3" s="10"/>
      <c r="I3" s="10"/>
      <c r="J3" s="10"/>
      <c r="K3" s="10"/>
      <c r="L3" s="10"/>
      <c r="M3" s="11"/>
    </row>
    <row r="4" spans="1:16384" ht="13.5" thickBot="1" x14ac:dyDescent="0.25">
      <c r="A4" s="3" t="s">
        <v>2</v>
      </c>
      <c r="B4" s="8">
        <v>3000</v>
      </c>
      <c r="C4" s="1" t="s">
        <v>3</v>
      </c>
    </row>
    <row r="5" spans="1:16384" ht="13.5" thickBot="1" x14ac:dyDescent="0.25">
      <c r="A5" s="3" t="s">
        <v>4</v>
      </c>
      <c r="B5" s="12">
        <v>20</v>
      </c>
      <c r="C5" s="1" t="s">
        <v>5</v>
      </c>
      <c r="F5" s="13" t="s">
        <v>21</v>
      </c>
      <c r="G5" s="14"/>
      <c r="H5" s="14"/>
      <c r="I5" s="14"/>
      <c r="J5" s="14"/>
      <c r="K5" s="14"/>
      <c r="L5" s="14"/>
      <c r="M5" s="15"/>
    </row>
    <row r="6" spans="1:16384" x14ac:dyDescent="0.2">
      <c r="A6" s="3" t="s">
        <v>6</v>
      </c>
      <c r="B6" s="8">
        <v>800</v>
      </c>
      <c r="C6" s="1" t="s">
        <v>3</v>
      </c>
    </row>
    <row r="7" spans="1:16384" x14ac:dyDescent="0.2">
      <c r="A7" s="3" t="s">
        <v>7</v>
      </c>
      <c r="B7" s="8">
        <v>100</v>
      </c>
      <c r="C7" s="1" t="s">
        <v>3</v>
      </c>
    </row>
    <row r="8" spans="1:16384" ht="13.5" thickBot="1" x14ac:dyDescent="0.25">
      <c r="A8" s="3" t="s">
        <v>14</v>
      </c>
      <c r="B8" s="16">
        <v>-1</v>
      </c>
      <c r="C8" s="1" t="s">
        <v>5</v>
      </c>
      <c r="D8" s="1" t="s">
        <v>15</v>
      </c>
    </row>
    <row r="9" spans="1:16384" ht="9.75" customHeight="1" x14ac:dyDescent="0.2">
      <c r="A9" s="17"/>
    </row>
    <row r="10" spans="1:16384" s="20" customFormat="1" ht="32.25" customHeight="1" thickBot="1" x14ac:dyDescent="0.25">
      <c r="A10" s="1"/>
      <c r="B10" s="1"/>
      <c r="C10" s="1"/>
      <c r="D10" s="18"/>
      <c r="E10" s="18" t="s">
        <v>9</v>
      </c>
      <c r="F10" s="19" t="s">
        <v>10</v>
      </c>
      <c r="G10" s="19" t="s">
        <v>13</v>
      </c>
      <c r="H10" s="19" t="s">
        <v>16</v>
      </c>
      <c r="I10" s="19"/>
      <c r="J10" s="19" t="s">
        <v>18</v>
      </c>
      <c r="K10" s="19" t="s">
        <v>22</v>
      </c>
      <c r="L10" s="1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  <c r="XEY10" s="1"/>
      <c r="XEZ10" s="1"/>
      <c r="XFA10" s="1"/>
      <c r="XFB10" s="1"/>
      <c r="XFC10" s="1"/>
      <c r="XFD10" s="1"/>
    </row>
    <row r="11" spans="1:16384" x14ac:dyDescent="0.2">
      <c r="D11" s="21" t="s">
        <v>8</v>
      </c>
      <c r="E11" s="1">
        <v>1</v>
      </c>
      <c r="F11" s="22">
        <f t="shared" ref="F11" si="0">SIN((PI()/(2*$B$3))*E11)*$B$4</f>
        <v>142.74574747122688</v>
      </c>
      <c r="G11" s="22">
        <f>IF(E11&lt;&gt;"",_xll.SRS1Splines.Functions25.Cubic_Spline($A$48:$A$51,$B$48:$B$51,F11/$B$4),"")</f>
        <v>0.107126860960174</v>
      </c>
      <c r="H11" s="22">
        <f>IF(G11&lt;&gt;"",G11-(($B$8/$B$3)*(E11-$B$3)*$B$8),"")</f>
        <v>1.0768238306571438</v>
      </c>
      <c r="I11" s="22"/>
      <c r="J11" s="22">
        <f>IF(E11&lt;&gt;"",$B$6-(E11*($B$6-$B$7)/$B$3),"")</f>
        <v>778.78787878787875</v>
      </c>
      <c r="K11" s="22">
        <f>IF(J11&lt;&gt;"",SIN((PI()/180)*$B$5)*F11,"")</f>
        <v>48.821921009238729</v>
      </c>
      <c r="L11" s="23"/>
    </row>
    <row r="12" spans="1:16384" x14ac:dyDescent="0.2">
      <c r="D12" s="21" t="str">
        <f>IF(AND(E12&lt;&gt;"",E13=""),"tip","")</f>
        <v/>
      </c>
      <c r="E12" s="1">
        <f t="shared" ref="E12:E42" si="1">IF(E11&gt;($B$3-1),"",E11+1)</f>
        <v>2</v>
      </c>
      <c r="F12" s="22">
        <f>IF(E12="","",SIN((PI()/(2*$B$3))*E12)*$B$4)</f>
        <v>285.16812991254795</v>
      </c>
      <c r="G12" s="22">
        <f>IF(E12&lt;&gt;"",_xll.SRS1Splines.Functions25.Cubic_Spline($A$48:$A$51,$B$48:$B$51,F12/$B$4),"")</f>
        <v>0.21132436948307201</v>
      </c>
      <c r="H12" s="22">
        <f t="shared" ref="H12:H24" si="2">IF(G12&lt;&gt;"",G12-(($B$8/$B$3)*(E12-$B$3)*$B$8),"")</f>
        <v>1.1507183088770114</v>
      </c>
      <c r="I12" s="22"/>
      <c r="J12" s="22">
        <f t="shared" ref="J12:J24" si="3">IF(E12&lt;&gt;"",$B$6-(E12*($B$6-$B$7)/$B$3),"")</f>
        <v>757.57575757575762</v>
      </c>
      <c r="K12" s="22">
        <f t="shared" ref="K12:K24" si="4">IF(J12&lt;&gt;"",SIN((PI()/180)*$B$5)*F12,"")</f>
        <v>97.533244664602563</v>
      </c>
      <c r="L12" s="23"/>
    </row>
    <row r="13" spans="1:16384" x14ac:dyDescent="0.2">
      <c r="D13" s="21" t="str">
        <f t="shared" ref="D13:D24" si="5">IF(AND(E13&lt;&gt;"",E14=""),"tip","")</f>
        <v/>
      </c>
      <c r="E13" s="1">
        <f t="shared" si="1"/>
        <v>3</v>
      </c>
      <c r="F13" s="22">
        <f t="shared" ref="F13:F42" si="6">IF(E13="","",SIN((PI()/(2*$B$3))*E13)*$B$4)</f>
        <v>426.94451481985544</v>
      </c>
      <c r="G13" s="22">
        <f>IF(E13&lt;&gt;"",_xll.SRS1Splines.Functions25.Cubic_Spline($A$48:$A$51,$B$48:$B$51,F13/$B$4),"")</f>
        <v>0.30972450202519902</v>
      </c>
      <c r="H13" s="22">
        <f t="shared" si="2"/>
        <v>1.2188154111161082</v>
      </c>
      <c r="I13" s="22"/>
      <c r="J13" s="22">
        <f t="shared" si="3"/>
        <v>736.36363636363637</v>
      </c>
      <c r="K13" s="22">
        <f t="shared" si="4"/>
        <v>146.02362415079506</v>
      </c>
      <c r="L13" s="23"/>
    </row>
    <row r="14" spans="1:16384" x14ac:dyDescent="0.2">
      <c r="D14" s="21" t="str">
        <f t="shared" si="5"/>
        <v/>
      </c>
      <c r="E14" s="1">
        <f t="shared" si="1"/>
        <v>4</v>
      </c>
      <c r="F14" s="22">
        <f t="shared" si="6"/>
        <v>567.75373308123051</v>
      </c>
      <c r="G14" s="22">
        <f>IF(E14&lt;&gt;"",_xll.SRS1Splines.Functions25.Cubic_Spline($A$48:$A$51,$B$48:$B$51,F14/$B$4),"")</f>
        <v>0.399580640509832</v>
      </c>
      <c r="H14" s="22">
        <f t="shared" si="2"/>
        <v>1.2783685192977108</v>
      </c>
      <c r="I14" s="22"/>
      <c r="J14" s="22">
        <f t="shared" si="3"/>
        <v>715.15151515151513</v>
      </c>
      <c r="K14" s="22">
        <f t="shared" si="4"/>
        <v>194.18321316212592</v>
      </c>
      <c r="L14" s="23"/>
    </row>
    <row r="15" spans="1:16384" x14ac:dyDescent="0.2">
      <c r="D15" s="21" t="str">
        <f t="shared" si="5"/>
        <v/>
      </c>
      <c r="E15" s="1">
        <f t="shared" si="1"/>
        <v>5</v>
      </c>
      <c r="F15" s="22">
        <f t="shared" si="6"/>
        <v>707.27680652828155</v>
      </c>
      <c r="G15" s="22">
        <f>IF(E15&lt;&gt;"",_xll.SRS1Splines.Functions25.Cubic_Spline($A$48:$A$51,$B$48:$B$51,F15/$B$4),"")</f>
        <v>0.47832516976079498</v>
      </c>
      <c r="H15" s="22">
        <f t="shared" si="2"/>
        <v>1.3268100182456435</v>
      </c>
      <c r="I15" s="22"/>
      <c r="J15" s="22">
        <f t="shared" si="3"/>
        <v>693.93939393939399</v>
      </c>
      <c r="K15" s="22">
        <f t="shared" si="4"/>
        <v>241.90291473972411</v>
      </c>
      <c r="L15" s="23"/>
    </row>
    <row r="16" spans="1:16384" x14ac:dyDescent="0.2">
      <c r="D16" s="21" t="str">
        <f t="shared" si="5"/>
        <v/>
      </c>
      <c r="E16" s="1">
        <f t="shared" si="1"/>
        <v>6</v>
      </c>
      <c r="F16" s="22">
        <f t="shared" si="6"/>
        <v>845.19767052428904</v>
      </c>
      <c r="G16" s="22">
        <f>IF(E16&lt;&gt;"",_xll.SRS1Splines.Functions25.Cubic_Spline($A$48:$A$51,$B$48:$B$51,F16/$B$4),"")</f>
        <v>0.54237863151955001</v>
      </c>
      <c r="H16" s="22">
        <f t="shared" si="2"/>
        <v>1.3605604497013681</v>
      </c>
      <c r="I16" s="22"/>
      <c r="J16" s="22">
        <f t="shared" si="3"/>
        <v>672.72727272727275</v>
      </c>
      <c r="K16" s="22">
        <f t="shared" si="4"/>
        <v>289.07462841123868</v>
      </c>
      <c r="L16" s="23"/>
    </row>
    <row r="17" spans="4:12" x14ac:dyDescent="0.2">
      <c r="D17" s="21" t="str">
        <f t="shared" si="5"/>
        <v/>
      </c>
      <c r="E17" s="1">
        <f t="shared" si="1"/>
        <v>7</v>
      </c>
      <c r="F17" s="22">
        <f t="shared" si="6"/>
        <v>981.20388995226483</v>
      </c>
      <c r="G17" s="22">
        <f>IF(E17&lt;&gt;"",_xll.SRS1Splines.Functions25.Cubic_Spline($A$48:$A$51,$B$48:$B$51,F17/$B$4),"")</f>
        <v>0.57559077632929301</v>
      </c>
      <c r="H17" s="22">
        <f t="shared" si="2"/>
        <v>1.363469564208081</v>
      </c>
      <c r="I17" s="22"/>
      <c r="J17" s="22">
        <f t="shared" si="3"/>
        <v>651.5151515151515</v>
      </c>
      <c r="K17" s="22">
        <f t="shared" si="4"/>
        <v>335.59149507317727</v>
      </c>
      <c r="L17" s="23"/>
    </row>
    <row r="18" spans="4:12" x14ac:dyDescent="0.2">
      <c r="D18" s="21" t="str">
        <f t="shared" si="5"/>
        <v/>
      </c>
      <c r="E18" s="1">
        <f t="shared" si="1"/>
        <v>8</v>
      </c>
      <c r="F18" s="22">
        <f t="shared" si="6"/>
        <v>1114.9873669809826</v>
      </c>
      <c r="G18" s="22">
        <f>IF(E18&lt;&gt;"",_xll.SRS1Splines.Functions25.Cubic_Spline($A$48:$A$51,$B$48:$B$51,F18/$B$4),"")</f>
        <v>0.55584287724936099</v>
      </c>
      <c r="H18" s="22">
        <f t="shared" si="2"/>
        <v>1.3134186348251187</v>
      </c>
      <c r="I18" s="22"/>
      <c r="J18" s="22">
        <f t="shared" si="3"/>
        <v>630.30303030303025</v>
      </c>
      <c r="K18" s="22">
        <f t="shared" si="4"/>
        <v>381.34813906114567</v>
      </c>
      <c r="L18" s="23"/>
    </row>
    <row r="19" spans="4:12" x14ac:dyDescent="0.2">
      <c r="D19" s="21" t="str">
        <f t="shared" si="5"/>
        <v/>
      </c>
      <c r="E19" s="1">
        <f t="shared" si="1"/>
        <v>9</v>
      </c>
      <c r="F19" s="22">
        <f t="shared" si="6"/>
        <v>1246.2450390056592</v>
      </c>
      <c r="G19" s="22">
        <f>IF(E19&lt;&gt;"",_xll.SRS1Splines.Functions25.Cubic_Spline($A$48:$A$51,$B$48:$B$51,F19/$B$4),"")</f>
        <v>0.46365824648509801</v>
      </c>
      <c r="H19" s="22">
        <f t="shared" si="2"/>
        <v>1.1909309737578253</v>
      </c>
      <c r="I19" s="22"/>
      <c r="J19" s="22">
        <f t="shared" si="3"/>
        <v>609.09090909090912</v>
      </c>
      <c r="K19" s="22">
        <f t="shared" si="4"/>
        <v>426.24090685961914</v>
      </c>
      <c r="L19" s="23"/>
    </row>
    <row r="20" spans="4:12" x14ac:dyDescent="0.2">
      <c r="D20" s="21" t="str">
        <f t="shared" si="5"/>
        <v/>
      </c>
      <c r="E20" s="1">
        <f t="shared" si="1"/>
        <v>10</v>
      </c>
      <c r="F20" s="22">
        <f t="shared" si="6"/>
        <v>1374.679565182231</v>
      </c>
      <c r="G20" s="22">
        <f>IF(E20&lt;&gt;"",_xll.SRS1Splines.Functions25.Cubic_Spline($A$48:$A$51,$B$48:$B$51,F20/$B$4),"")</f>
        <v>0.28268640369460002</v>
      </c>
      <c r="H20" s="22">
        <f t="shared" si="2"/>
        <v>0.97965610066429698</v>
      </c>
      <c r="I20" s="22"/>
      <c r="J20" s="22">
        <f t="shared" si="3"/>
        <v>587.87878787878788</v>
      </c>
      <c r="K20" s="22">
        <f t="shared" si="4"/>
        <v>470.16810191049461</v>
      </c>
      <c r="L20" s="23"/>
    </row>
    <row r="21" spans="4:12" x14ac:dyDescent="0.2">
      <c r="D21" s="21" t="str">
        <f t="shared" si="5"/>
        <v/>
      </c>
      <c r="E21" s="1">
        <f t="shared" si="1"/>
        <v>11</v>
      </c>
      <c r="F21" s="22">
        <f t="shared" si="6"/>
        <v>1499.9999999999998</v>
      </c>
      <c r="G21" s="22">
        <f>IF(E21&lt;&gt;"",_xll.SRS1Splines.Functions25.Cubic_Spline($A$48:$A$51,$B$48:$B$51,F21/$B$4),"")</f>
        <v>4.5374332310767301E-16</v>
      </c>
      <c r="H21" s="22">
        <f t="shared" si="2"/>
        <v>0.66666666666666718</v>
      </c>
      <c r="I21" s="22"/>
      <c r="J21" s="22">
        <f t="shared" si="3"/>
        <v>566.66666666666663</v>
      </c>
      <c r="K21" s="22">
        <f t="shared" si="4"/>
        <v>513.03021498850296</v>
      </c>
      <c r="L21" s="23"/>
    </row>
    <row r="22" spans="4:12" x14ac:dyDescent="0.2">
      <c r="D22" s="21" t="str">
        <f t="shared" si="5"/>
        <v/>
      </c>
      <c r="E22" s="1">
        <f t="shared" si="1"/>
        <v>12</v>
      </c>
      <c r="F22" s="22">
        <f t="shared" si="6"/>
        <v>1621.9224523667926</v>
      </c>
      <c r="G22" s="22">
        <f>IF(E22&lt;&gt;"",_xll.SRS1Splines.Functions25.Cubic_Spline($A$48:$A$51,$B$48:$B$51,F22/$B$4),"")</f>
        <v>-0.38920543827759202</v>
      </c>
      <c r="H22" s="22">
        <f t="shared" si="2"/>
        <v>0.24715819808604433</v>
      </c>
      <c r="I22" s="22"/>
      <c r="J22" s="22">
        <f t="shared" si="3"/>
        <v>545.4545454545455</v>
      </c>
      <c r="K22" s="22">
        <f t="shared" si="4"/>
        <v>554.73014962161051</v>
      </c>
      <c r="L22" s="23"/>
    </row>
    <row r="23" spans="4:12" x14ac:dyDescent="0.2">
      <c r="D23" s="21" t="str">
        <f t="shared" si="5"/>
        <v/>
      </c>
      <c r="E23" s="1">
        <f t="shared" si="1"/>
        <v>13</v>
      </c>
      <c r="F23" s="22">
        <f t="shared" si="6"/>
        <v>1740.1707287135944</v>
      </c>
      <c r="G23" s="22">
        <f>IF(E23&lt;&gt;"",_xll.SRS1Splines.Functions25.Cubic_Spline($A$48:$A$51,$B$48:$B$51,F23/$B$4),"")</f>
        <v>-0.86962647494545298</v>
      </c>
      <c r="H23" s="22">
        <f t="shared" si="2"/>
        <v>-0.2635658688848469</v>
      </c>
      <c r="I23" s="22"/>
      <c r="J23" s="22">
        <f t="shared" si="3"/>
        <v>524.24242424242425</v>
      </c>
      <c r="K23" s="22">
        <f t="shared" si="4"/>
        <v>595.17344204575693</v>
      </c>
      <c r="L23" s="23"/>
    </row>
    <row r="24" spans="4:12" x14ac:dyDescent="0.2">
      <c r="D24" s="21" t="str">
        <f t="shared" si="5"/>
        <v/>
      </c>
      <c r="E24" s="1">
        <f t="shared" si="1"/>
        <v>14</v>
      </c>
      <c r="F24" s="22">
        <f t="shared" si="6"/>
        <v>1854.4769586618154</v>
      </c>
      <c r="G24" s="22">
        <f>IF(E24&lt;&gt;"",_xll.SRS1Splines.Functions25.Cubic_Spline($A$48:$A$51,$B$48:$B$51,F24/$B$4),"")</f>
        <v>-1.4221340821725199</v>
      </c>
      <c r="H24" s="22">
        <f t="shared" si="2"/>
        <v>-0.84637650641494411</v>
      </c>
      <c r="I24" s="22"/>
      <c r="J24" s="22">
        <f t="shared" si="3"/>
        <v>503.030303030303</v>
      </c>
      <c r="K24" s="22">
        <f t="shared" si="4"/>
        <v>634.26847519566434</v>
      </c>
      <c r="L24" s="23"/>
    </row>
    <row r="25" spans="4:12" x14ac:dyDescent="0.2">
      <c r="D25" s="21" t="str">
        <f t="shared" ref="D25:D42" si="7">IF(AND(E25&lt;&gt;"",E26=""),"tip","")</f>
        <v/>
      </c>
      <c r="E25" s="1">
        <f t="shared" si="1"/>
        <v>15</v>
      </c>
      <c r="F25" s="22">
        <f t="shared" si="6"/>
        <v>1964.5822018358549</v>
      </c>
      <c r="G25" s="22">
        <f>IF(E25&lt;&gt;"",_xll.SRS1Splines.Functions25.Cubic_Spline($A$48:$A$51,$B$48:$B$51,F25/$B$4),"")</f>
        <v>-2.02881185291514</v>
      </c>
      <c r="H25" s="22">
        <f t="shared" ref="H25:H42" si="8">IF(G25&lt;&gt;"",G25-(($B$8/$B$3)*(E25-$B$3)*$B$8),"")</f>
        <v>-1.4833573074605946</v>
      </c>
      <c r="I25" s="22"/>
      <c r="J25" s="22">
        <f t="shared" ref="J25:J42" si="9">IF(E25&lt;&gt;"",$B$6-(E25*($B$6-$B$7)/$B$3),"")</f>
        <v>481.81818181818181</v>
      </c>
      <c r="K25" s="22">
        <f t="shared" ref="K25:K42" si="10">IF(J25&lt;&gt;"",SIN((PI()/180)*$B$5)*F25,"")</f>
        <v>671.92668624695693</v>
      </c>
      <c r="L25" s="23"/>
    </row>
    <row r="26" spans="4:12" x14ac:dyDescent="0.2">
      <c r="D26" s="21" t="str">
        <f t="shared" si="7"/>
        <v/>
      </c>
      <c r="E26" s="1">
        <f t="shared" si="1"/>
        <v>16</v>
      </c>
      <c r="F26" s="22">
        <f t="shared" si="6"/>
        <v>2070.2370344463357</v>
      </c>
      <c r="G26" s="22">
        <f>IF(E26&lt;&gt;"",_xll.SRS1Splines.Functions25.Cubic_Spline($A$48:$A$51,$B$48:$B$51,F26/$B$4),"")</f>
        <v>-2.6730872269493799</v>
      </c>
      <c r="H26" s="22">
        <f t="shared" si="8"/>
        <v>-2.1579357117978648</v>
      </c>
      <c r="I26" s="22"/>
      <c r="J26" s="22">
        <f t="shared" si="9"/>
        <v>460.60606060606062</v>
      </c>
      <c r="K26" s="22">
        <f t="shared" si="10"/>
        <v>708.06276723944313</v>
      </c>
      <c r="L26" s="23"/>
    </row>
    <row r="27" spans="4:12" x14ac:dyDescent="0.2">
      <c r="D27" s="21" t="str">
        <f t="shared" si="7"/>
        <v/>
      </c>
      <c r="E27" s="1">
        <f t="shared" si="1"/>
        <v>17</v>
      </c>
      <c r="F27" s="22">
        <f t="shared" si="6"/>
        <v>2171.2021143152106</v>
      </c>
      <c r="G27" s="22">
        <f>IF(E27&lt;&gt;"",_xll.SRS1Splines.Functions25.Cubic_Spline($A$48:$A$51,$B$48:$B$51,F27/$B$4),"")</f>
        <v>-3.3398240045656999</v>
      </c>
      <c r="H27" s="24">
        <f t="shared" si="8"/>
        <v>-2.8549755197172151</v>
      </c>
      <c r="I27" s="24"/>
      <c r="J27" s="1">
        <f t="shared" si="9"/>
        <v>439.39393939393938</v>
      </c>
      <c r="K27" s="22">
        <f t="shared" si="10"/>
        <v>742.59485832708322</v>
      </c>
      <c r="L27" s="23"/>
    </row>
    <row r="28" spans="4:12" x14ac:dyDescent="0.2">
      <c r="D28" s="21" t="str">
        <f t="shared" si="7"/>
        <v/>
      </c>
      <c r="E28" s="1">
        <f t="shared" si="1"/>
        <v>18</v>
      </c>
      <c r="F28" s="22">
        <f t="shared" si="6"/>
        <v>2267.2487230627748</v>
      </c>
      <c r="G28" s="22">
        <f>IF(E28&lt;&gt;"",_xll.SRS1Splines.Functions25.Cubic_Spline($A$48:$A$51,$B$48:$B$51,F28/$B$4),"")</f>
        <v>-4.0153771233657798</v>
      </c>
      <c r="H28" s="24">
        <f t="shared" si="8"/>
        <v>-3.5608316688203252</v>
      </c>
      <c r="I28" s="24"/>
      <c r="J28" s="1">
        <f t="shared" si="9"/>
        <v>418.18181818181819</v>
      </c>
      <c r="K28" s="22">
        <f t="shared" si="10"/>
        <v>775.44473321686962</v>
      </c>
      <c r="L28" s="23"/>
    </row>
    <row r="29" spans="4:12" x14ac:dyDescent="0.2">
      <c r="D29" s="21" t="str">
        <f t="shared" si="7"/>
        <v/>
      </c>
      <c r="E29" s="1">
        <f t="shared" si="1"/>
        <v>19</v>
      </c>
      <c r="F29" s="22">
        <f t="shared" si="6"/>
        <v>2358.1592842283626</v>
      </c>
      <c r="G29" s="22">
        <f>IF(E29&lt;&gt;"",_xll.SRS1Splines.Functions25.Cubic_Spline($A$48:$A$51,$B$48:$B$51,F29/$B$4),"")</f>
        <v>-4.6876114928419197</v>
      </c>
      <c r="H29" s="24">
        <f t="shared" si="8"/>
        <v>-4.2633690685994958</v>
      </c>
      <c r="I29" s="24"/>
      <c r="J29" s="1">
        <f t="shared" si="9"/>
        <v>396.969696969697</v>
      </c>
      <c r="K29" s="22">
        <f t="shared" si="10"/>
        <v>806.53797637654088</v>
      </c>
      <c r="L29" s="23"/>
    </row>
    <row r="30" spans="4:12" x14ac:dyDescent="0.2">
      <c r="D30" s="21" t="str">
        <f t="shared" si="7"/>
        <v/>
      </c>
      <c r="E30" s="1">
        <f t="shared" si="1"/>
        <v>20</v>
      </c>
      <c r="F30" s="22">
        <f t="shared" si="6"/>
        <v>2443.727856151007</v>
      </c>
      <c r="G30" s="22">
        <f>IF(E30&lt;&gt;"",_xll.SRS1Splines.Functions25.Cubic_Spline($A$48:$A$51,$B$48:$B$51,F30/$B$4),"")</f>
        <v>-5.34588743638112</v>
      </c>
      <c r="H30" s="24">
        <f t="shared" si="8"/>
        <v>-4.9519480424417264</v>
      </c>
      <c r="I30" s="24"/>
      <c r="J30" s="1">
        <f t="shared" si="9"/>
        <v>375.75757575757575</v>
      </c>
      <c r="K30" s="22">
        <f t="shared" si="10"/>
        <v>835.80415160969653</v>
      </c>
      <c r="L30" s="23"/>
    </row>
    <row r="31" spans="4:12" x14ac:dyDescent="0.2">
      <c r="D31" s="21" t="str">
        <f t="shared" si="7"/>
        <v/>
      </c>
      <c r="E31" s="1">
        <f t="shared" si="1"/>
        <v>21</v>
      </c>
      <c r="F31" s="22">
        <f t="shared" si="6"/>
        <v>2523.7605984935431</v>
      </c>
      <c r="G31" s="22">
        <f>IF(E31&lt;&gt;"",_xll.SRS1Splines.Functions25.Cubic_Spline($A$48:$A$51,$B$48:$B$51,F31/$B$4),"")</f>
        <v>-5.9810159654991502</v>
      </c>
      <c r="H31" s="24">
        <f t="shared" si="8"/>
        <v>-5.6173796018627868</v>
      </c>
      <c r="I31" s="24"/>
      <c r="J31" s="1">
        <f t="shared" si="9"/>
        <v>354.54545454545456</v>
      </c>
      <c r="K31" s="22">
        <f t="shared" si="10"/>
        <v>863.1769616164371</v>
      </c>
      <c r="L31" s="23"/>
    </row>
    <row r="32" spans="4:12" x14ac:dyDescent="0.2">
      <c r="D32" s="21" t="str">
        <f t="shared" si="7"/>
        <v/>
      </c>
      <c r="E32" s="1">
        <f t="shared" si="1"/>
        <v>22</v>
      </c>
      <c r="F32" s="22">
        <f t="shared" si="6"/>
        <v>2598.076211353316</v>
      </c>
      <c r="G32" s="22">
        <f>IF(E32&lt;&gt;"",_xll.SRS1Splines.Functions25.Cubic_Spline($A$48:$A$51,$B$48:$B$51,F32/$B$4),"")</f>
        <v>-6.5851876928378497</v>
      </c>
      <c r="H32" s="24">
        <f t="shared" si="8"/>
        <v>-6.2518543595045166</v>
      </c>
      <c r="I32" s="24"/>
      <c r="J32" s="1">
        <f t="shared" si="9"/>
        <v>333.33333333333331</v>
      </c>
      <c r="K32" s="22">
        <f t="shared" si="10"/>
        <v>888.59439817807151</v>
      </c>
      <c r="L32" s="23"/>
    </row>
    <row r="33" spans="1:12" x14ac:dyDescent="0.2">
      <c r="D33" s="21" t="str">
        <f t="shared" si="7"/>
        <v/>
      </c>
      <c r="E33" s="1">
        <f t="shared" si="1"/>
        <v>23</v>
      </c>
      <c r="F33" s="22">
        <f t="shared" si="6"/>
        <v>2666.5063459647704</v>
      </c>
      <c r="G33" s="22">
        <f>IF(E33&lt;&gt;"",_xll.SRS1Splines.Functions25.Cubic_Spline($A$48:$A$51,$B$48:$B$51,F33/$B$4),"")</f>
        <v>-7.1518796672705003</v>
      </c>
      <c r="H33" s="24">
        <f t="shared" si="8"/>
        <v>-6.8488493642401975</v>
      </c>
      <c r="I33" s="24"/>
      <c r="J33" s="1">
        <f t="shared" si="9"/>
        <v>312.12121212121212</v>
      </c>
      <c r="K33" s="22">
        <f t="shared" si="10"/>
        <v>911.99888262567595</v>
      </c>
      <c r="L33" s="23"/>
    </row>
    <row r="34" spans="1:12" x14ac:dyDescent="0.2">
      <c r="D34" s="21" t="str">
        <f t="shared" si="7"/>
        <v/>
      </c>
      <c r="E34" s="1">
        <f t="shared" si="1"/>
        <v>24</v>
      </c>
      <c r="F34" s="22">
        <f t="shared" si="6"/>
        <v>2728.895986063555</v>
      </c>
      <c r="G34" s="22">
        <f>IF(E34&lt;&gt;"",_xll.SRS1Splines.Functions25.Cubic_Spline($A$48:$A$51,$B$48:$B$51,F34/$B$4),"")</f>
        <v>-7.67574477726059</v>
      </c>
      <c r="H34" s="24">
        <f t="shared" si="8"/>
        <v>-7.4030175045333175</v>
      </c>
      <c r="I34" s="24"/>
      <c r="J34" s="1">
        <f t="shared" si="9"/>
        <v>290.90909090909093</v>
      </c>
      <c r="K34" s="22">
        <f t="shared" si="10"/>
        <v>933.33739627429918</v>
      </c>
      <c r="L34" s="23"/>
    </row>
    <row r="35" spans="1:12" x14ac:dyDescent="0.2">
      <c r="D35" s="21" t="str">
        <f t="shared" si="7"/>
        <v/>
      </c>
      <c r="E35" s="1">
        <f t="shared" si="1"/>
        <v>25</v>
      </c>
      <c r="F35" s="22">
        <f t="shared" si="6"/>
        <v>2785.1037990482178</v>
      </c>
      <c r="G35" s="22">
        <f>IF(E35&lt;&gt;"",_xll.SRS1Splines.Functions25.Cubic_Spline($A$48:$A$51,$B$48:$B$51,F35/$B$4),"")</f>
        <v>-8.1524886108813792</v>
      </c>
      <c r="H35" s="24">
        <f t="shared" si="8"/>
        <v>-7.910064368457137</v>
      </c>
      <c r="I35" s="24"/>
      <c r="J35" s="1">
        <f t="shared" si="9"/>
        <v>269.69696969696975</v>
      </c>
      <c r="K35" s="22">
        <f t="shared" si="10"/>
        <v>952.56160052733583</v>
      </c>
      <c r="L35" s="23"/>
    </row>
    <row r="36" spans="1:12" x14ac:dyDescent="0.2">
      <c r="D36" s="21" t="str">
        <f t="shared" si="7"/>
        <v/>
      </c>
      <c r="E36" s="1">
        <f t="shared" si="1"/>
        <v>26</v>
      </c>
      <c r="F36" s="22">
        <f t="shared" si="6"/>
        <v>2835.0024561440055</v>
      </c>
      <c r="G36" s="22">
        <f>IF(E36&lt;&gt;"",_xll.SRS1Splines.Functions25.Cubic_Spline($A$48:$A$51,$B$48:$B$51,F36/$B$4),"")</f>
        <v>-8.5787387787900897</v>
      </c>
      <c r="H36" s="24">
        <f t="shared" si="8"/>
        <v>-8.3666175666688769</v>
      </c>
      <c r="I36" s="24"/>
      <c r="J36" s="1">
        <f t="shared" si="9"/>
        <v>248.4848484848485</v>
      </c>
      <c r="K36" s="22">
        <f t="shared" si="10"/>
        <v>969.6279463789956</v>
      </c>
      <c r="L36" s="23"/>
    </row>
    <row r="37" spans="1:12" x14ac:dyDescent="0.2">
      <c r="D37" s="21" t="str">
        <f t="shared" si="7"/>
        <v/>
      </c>
      <c r="E37" s="1">
        <f t="shared" si="1"/>
        <v>27</v>
      </c>
      <c r="F37" s="22">
        <f t="shared" si="6"/>
        <v>2878.4789208434922</v>
      </c>
      <c r="G37" s="22">
        <f>IF(E37&lt;&gt;"",_xll.SRS1Splines.Functions25.Cubic_Spline($A$48:$A$51,$B$48:$B$51,F37/$B$4),"")</f>
        <v>-8.9519116988848193</v>
      </c>
      <c r="H37" s="24">
        <f t="shared" si="8"/>
        <v>-8.7700935170666376</v>
      </c>
      <c r="I37" s="24"/>
      <c r="J37" s="1">
        <f t="shared" si="9"/>
        <v>227.27272727272725</v>
      </c>
      <c r="K37" s="22">
        <f t="shared" si="10"/>
        <v>984.49777306680744</v>
      </c>
      <c r="L37" s="23"/>
    </row>
    <row r="38" spans="1:12" x14ac:dyDescent="0.2">
      <c r="D38" s="21" t="str">
        <f t="shared" si="7"/>
        <v/>
      </c>
      <c r="E38" s="1">
        <f t="shared" si="1"/>
        <v>28</v>
      </c>
      <c r="F38" s="22">
        <f t="shared" si="6"/>
        <v>2915.4347049706248</v>
      </c>
      <c r="G38" s="22">
        <f>IF(E38&lt;&gt;"",_xll.SRS1Splines.Functions25.Cubic_Spline($A$48:$A$51,$B$48:$B$51,F38/$B$4),"")</f>
        <v>-9.2700817100453996</v>
      </c>
      <c r="H38" s="24">
        <f t="shared" si="8"/>
        <v>-9.1185665585302473</v>
      </c>
      <c r="I38" s="24"/>
      <c r="J38" s="1">
        <f t="shared" si="9"/>
        <v>206.06060606060601</v>
      </c>
      <c r="K38" s="22">
        <f t="shared" si="10"/>
        <v>997.13739565068181</v>
      </c>
      <c r="L38" s="23"/>
    </row>
    <row r="39" spans="1:12" x14ac:dyDescent="0.2">
      <c r="D39" s="21" t="str">
        <f t="shared" si="7"/>
        <v/>
      </c>
      <c r="E39" s="1">
        <f t="shared" si="1"/>
        <v>29</v>
      </c>
      <c r="F39" s="22">
        <f t="shared" si="6"/>
        <v>2945.7860917881203</v>
      </c>
      <c r="G39" s="22">
        <f>IF(E39&lt;&gt;"",_xll.SRS1Splines.Functions25.Cubic_Spline($A$48:$A$51,$B$48:$B$51,F39/$B$4),"")</f>
        <v>-9.5318571316837506</v>
      </c>
      <c r="H39" s="24">
        <f t="shared" si="8"/>
        <v>-9.4106450104716295</v>
      </c>
      <c r="I39" s="24"/>
      <c r="J39" s="1">
        <f t="shared" si="9"/>
        <v>184.84848484848487</v>
      </c>
      <c r="K39" s="22">
        <f t="shared" si="10"/>
        <v>1007.5181813201344</v>
      </c>
      <c r="L39" s="23"/>
    </row>
    <row r="40" spans="1:12" x14ac:dyDescent="0.2">
      <c r="D40" s="21" t="str">
        <f t="shared" si="7"/>
        <v/>
      </c>
      <c r="E40" s="1">
        <f t="shared" si="1"/>
        <v>30</v>
      </c>
      <c r="F40" s="22">
        <f t="shared" si="6"/>
        <v>2969.464325642798</v>
      </c>
      <c r="G40" s="22">
        <f>IF(E40&lt;&gt;"",_xll.SRS1Splines.Functions25.Cubic_Spline($A$48:$A$51,$B$48:$B$51,F40/$B$4),"")</f>
        <v>-9.7362675228325397</v>
      </c>
      <c r="H40" s="24">
        <f t="shared" si="8"/>
        <v>-9.645358431923448</v>
      </c>
      <c r="I40" s="24"/>
      <c r="J40" s="1">
        <f t="shared" si="9"/>
        <v>163.63636363636363</v>
      </c>
      <c r="K40" s="22">
        <f t="shared" si="10"/>
        <v>1015.61661425681</v>
      </c>
      <c r="L40" s="23"/>
    </row>
    <row r="41" spans="1:12" x14ac:dyDescent="0.2">
      <c r="D41" s="21" t="str">
        <f t="shared" si="7"/>
        <v/>
      </c>
      <c r="E41" s="1">
        <f t="shared" si="1"/>
        <v>31</v>
      </c>
      <c r="F41" s="22">
        <f t="shared" si="6"/>
        <v>2986.4157677192538</v>
      </c>
      <c r="G41" s="22">
        <f>IF(E41&lt;&gt;"",_xll.SRS1Splines.Functions25.Cubic_Spline($A$48:$A$51,$B$48:$B$51,F41/$B$4),"")</f>
        <v>-9.8826659286636005</v>
      </c>
      <c r="H41" s="24">
        <f t="shared" si="8"/>
        <v>-9.8220598680575399</v>
      </c>
      <c r="I41" s="24"/>
      <c r="J41" s="1">
        <f t="shared" si="9"/>
        <v>142.42424242424238</v>
      </c>
      <c r="K41" s="22">
        <f t="shared" si="10"/>
        <v>1021.4143489053762</v>
      </c>
      <c r="L41" s="23"/>
    </row>
    <row r="42" spans="1:12" x14ac:dyDescent="0.2">
      <c r="D42" s="25" t="str">
        <f t="shared" si="7"/>
        <v>tip</v>
      </c>
      <c r="E42" s="26">
        <f t="shared" si="1"/>
        <v>32</v>
      </c>
      <c r="F42" s="27">
        <f t="shared" si="6"/>
        <v>2996.6020175490239</v>
      </c>
      <c r="G42" s="27">
        <f>IF(E42&lt;&gt;"",_xll.SRS1Splines.Functions25.Cubic_Spline($A$48:$A$51,$B$48:$B$51,F42/$B$4),"")</f>
        <v>-9.9706493453724594</v>
      </c>
      <c r="H42" s="28">
        <f t="shared" si="8"/>
        <v>-9.9403463150694282</v>
      </c>
      <c r="I42" s="28"/>
      <c r="J42" s="26">
        <f t="shared" si="9"/>
        <v>121.21212121212125</v>
      </c>
      <c r="K42" s="27">
        <f t="shared" si="10"/>
        <v>1024.8982515321052</v>
      </c>
      <c r="L42" s="29"/>
    </row>
    <row r="43" spans="1:12" x14ac:dyDescent="0.2">
      <c r="F43" s="24"/>
      <c r="G43" s="24"/>
      <c r="H43" s="24"/>
      <c r="I43" s="24"/>
    </row>
    <row r="44" spans="1:12" x14ac:dyDescent="0.2">
      <c r="F44" s="24"/>
      <c r="G44" s="24"/>
      <c r="H44" s="24"/>
      <c r="I44" s="24"/>
    </row>
    <row r="45" spans="1:12" x14ac:dyDescent="0.2">
      <c r="F45" s="24"/>
      <c r="G45" s="24"/>
    </row>
    <row r="46" spans="1:12" ht="13.5" thickBot="1" x14ac:dyDescent="0.25">
      <c r="F46" s="24"/>
    </row>
    <row r="47" spans="1:12" ht="52.5" customHeight="1" thickBot="1" x14ac:dyDescent="0.25">
      <c r="A47" s="30" t="s">
        <v>20</v>
      </c>
      <c r="B47" s="31"/>
    </row>
    <row r="48" spans="1:12" x14ac:dyDescent="0.2">
      <c r="A48" s="32">
        <v>0</v>
      </c>
      <c r="B48" s="7">
        <v>0</v>
      </c>
    </row>
    <row r="49" spans="1:6" x14ac:dyDescent="0.2">
      <c r="A49" s="33">
        <v>0.25</v>
      </c>
      <c r="B49" s="34">
        <f>B2</f>
        <v>0.5</v>
      </c>
    </row>
    <row r="50" spans="1:6" x14ac:dyDescent="0.2">
      <c r="A50" s="33">
        <v>0.5</v>
      </c>
      <c r="B50" s="34">
        <v>0</v>
      </c>
    </row>
    <row r="51" spans="1:6" ht="13.5" thickBot="1" x14ac:dyDescent="0.25">
      <c r="A51" s="35">
        <v>1</v>
      </c>
      <c r="B51" s="11">
        <f>-20*B2</f>
        <v>-10</v>
      </c>
    </row>
    <row r="59" spans="1:6" x14ac:dyDescent="0.2">
      <c r="F59" s="36"/>
    </row>
  </sheetData>
  <mergeCells count="1">
    <mergeCell ref="A47:B47"/>
  </mergeCells>
  <dataValidations count="1">
    <dataValidation type="whole" allowBlank="1" showInputMessage="1" showErrorMessage="1" sqref="B3">
      <formula1>2</formula1>
      <formula2>32</formula2>
    </dataValidation>
  </dataValidations>
  <hyperlinks>
    <hyperlink ref="F3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privé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Schipper</dc:creator>
  <cp:lastModifiedBy>Dirk Schipper</cp:lastModifiedBy>
  <dcterms:created xsi:type="dcterms:W3CDTF">2015-08-07T10:13:53Z</dcterms:created>
  <dcterms:modified xsi:type="dcterms:W3CDTF">2015-11-03T14:57:12Z</dcterms:modified>
</cp:coreProperties>
</file>