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19" activeTab="1"/>
  </bookViews>
  <sheets>
    <sheet name="Bird of Paradise" sheetId="1" r:id="rId1"/>
    <sheet name="Adamas6000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5" authorId="0">
      <text>
        <r>
          <rPr>
            <sz val="10"/>
            <rFont val="Arial"/>
            <family val="2"/>
          </rPr>
          <t xml:space="preserve">0mm is halverwege de spanwijdte, locatie romp, vleugelmidden.
</t>
        </r>
      </text>
    </comment>
    <comment ref="A25" authorId="0">
      <text>
        <r>
          <rPr>
            <sz val="10"/>
            <rFont val="Arial"/>
            <family val="2"/>
          </rPr>
          <t>1,45mm^2 voor een ingesopte 24K HT roving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6" authorId="0">
      <text>
        <r>
          <rPr>
            <sz val="10"/>
            <rFont val="Arial"/>
            <family val="2"/>
          </rPr>
          <t xml:space="preserve">0mm is halverwege de spanwijdte, locatie romp, vleugelmidden.
</t>
        </r>
      </text>
    </comment>
    <comment ref="J16" authorId="0">
      <text>
        <r>
          <rPr>
            <sz val="10"/>
            <rFont val="Arial"/>
            <family val="2"/>
          </rPr>
          <t xml:space="preserve">0mm is halverwege de spanwijdte, locatie romp, vleugelmidden.
</t>
        </r>
      </text>
    </comment>
    <comment ref="A26" authorId="0">
      <text>
        <r>
          <rPr>
            <sz val="10"/>
            <rFont val="Arial"/>
            <family val="2"/>
          </rPr>
          <t>1,45mm^2 voor een ingesopte 24K HT roving</t>
        </r>
      </text>
    </comment>
    <comment ref="J26" authorId="0">
      <text>
        <r>
          <rPr>
            <sz val="10"/>
            <rFont val="Arial"/>
            <family val="2"/>
          </rPr>
          <t>1,45mm^2 voor een ingesopte 24K HT roving</t>
        </r>
      </text>
    </comment>
  </commentList>
</comments>
</file>

<file path=xl/sharedStrings.xml><?xml version="1.0" encoding="utf-8"?>
<sst xmlns="http://schemas.openxmlformats.org/spreadsheetml/2006/main" count="331" uniqueCount="74">
  <si>
    <t>Methode van Wilhelm/HQ:</t>
  </si>
  <si>
    <t>gewicht romp</t>
  </si>
  <si>
    <t>gram</t>
  </si>
  <si>
    <t>gewicht vleugel</t>
  </si>
  <si>
    <t>massa romp</t>
  </si>
  <si>
    <t>N</t>
  </si>
  <si>
    <t>massa vleugel</t>
  </si>
  <si>
    <t>totaal massa</t>
  </si>
  <si>
    <t>spanwijdte vleugel</t>
  </si>
  <si>
    <t>mm</t>
  </si>
  <si>
    <t>Last in G</t>
  </si>
  <si>
    <t>Sigma toelaatbaar capstrip</t>
  </si>
  <si>
    <t>N/mm^2</t>
  </si>
  <si>
    <t>rekenen met massa (totaal of alleen romp)</t>
  </si>
  <si>
    <t>capstrips</t>
  </si>
  <si>
    <t>Locatie spanwijdte</t>
  </si>
  <si>
    <t>hoogte ligger</t>
  </si>
  <si>
    <t>dikte capstrip</t>
  </si>
  <si>
    <t>breedte capstrip</t>
  </si>
  <si>
    <t>tussen hoogte</t>
  </si>
  <si>
    <t>Mb</t>
  </si>
  <si>
    <t>Nmm</t>
  </si>
  <si>
    <t>Wb</t>
  </si>
  <si>
    <t>Nmm^3</t>
  </si>
  <si>
    <t>Sigma b</t>
  </si>
  <si>
    <t>Nmm^2</t>
  </si>
  <si>
    <t>veiligheidsfactor</t>
  </si>
  <si>
    <t>Oppervlakte capstrip</t>
  </si>
  <si>
    <t>mm^2</t>
  </si>
  <si>
    <t>aantal rovings capstrip</t>
  </si>
  <si>
    <t>stuks</t>
  </si>
  <si>
    <t>Webbing</t>
  </si>
  <si>
    <t>dwarskracht totaal</t>
  </si>
  <si>
    <t>dwarskracht wortel</t>
  </si>
  <si>
    <t>benodigde glas gram/M^2</t>
  </si>
  <si>
    <t>biegemoment am wortel</t>
  </si>
  <si>
    <t>gewicht eigenbouw massieve verbinder</t>
  </si>
  <si>
    <t>½ lange von verbinder</t>
  </si>
  <si>
    <t>lange verbinder</t>
  </si>
  <si>
    <t>gram/mm^3</t>
  </si>
  <si>
    <t>F (hebel von ½ verbinder)</t>
  </si>
  <si>
    <r>
      <t>Anzahl 24K rovings wikkelung</t>
    </r>
    <r>
      <rPr>
        <b/>
        <sz val="12"/>
        <rFont val="Arial"/>
        <family val="2"/>
      </rPr>
      <t xml:space="preserve"> (pro holmseite!!)</t>
    </r>
  </si>
  <si>
    <t>anzahl</t>
  </si>
  <si>
    <t>check verbinder:</t>
  </si>
  <si>
    <t xml:space="preserve">hohe: </t>
  </si>
  <si>
    <t>hohe max</t>
  </si>
  <si>
    <t>breidte</t>
  </si>
  <si>
    <t>spannung (750N/mm max.wert)</t>
  </si>
  <si>
    <t>halve spanwijdte</t>
  </si>
  <si>
    <t>klopt niet, formule bevat geen factor voor de spanwijdte</t>
  </si>
  <si>
    <t>biegemoment</t>
  </si>
  <si>
    <r>
      <t>Anzahl 24K rovings wikkelung</t>
    </r>
    <r>
      <rPr>
        <b/>
        <sz val="10"/>
        <rFont val="Arial"/>
        <family val="2"/>
      </rPr>
      <t xml:space="preserve"> (pro holmseite!!)</t>
    </r>
  </si>
  <si>
    <t xml:space="preserve">Minimum aantal rovings capstrip </t>
  </si>
  <si>
    <t>Verbinder-pen</t>
  </si>
  <si>
    <t>Overnemen van spanlokatie</t>
  </si>
  <si>
    <t>= hoogte ligger op span-lokatie -/- 2x dikte capstrips -/- rondom 1 mm voor webbing &amp; koker …</t>
  </si>
  <si>
    <t xml:space="preserve">Dikte 'capstrip': </t>
  </si>
  <si>
    <t>= vrij kiesbaar, zorg dat de veiligheidsfactor voldoende is, ivm. Kerfwerking &gt;&gt; elders</t>
  </si>
  <si>
    <t>= breedte capstrip op spanlokatie -/- 2x webbing -/- rondom 1 mm voor koker …</t>
  </si>
  <si>
    <t xml:space="preserve">Hoogte vd pen: </t>
  </si>
  <si>
    <t xml:space="preserve">Span.lokatie: </t>
  </si>
  <si>
    <t xml:space="preserve">Breedte capstrip: </t>
  </si>
  <si>
    <t xml:space="preserve">Tussenhoogte: </t>
  </si>
  <si>
    <t xml:space="preserve">Mb: </t>
  </si>
  <si>
    <t xml:space="preserve">Wb: </t>
  </si>
  <si>
    <t xml:space="preserve">Sigma b: </t>
  </si>
  <si>
    <t xml:space="preserve">Veiligheidsfaktor: </t>
  </si>
  <si>
    <t xml:space="preserve">Oppervlak van 1 capstrip: </t>
  </si>
  <si>
    <t xml:space="preserve">Aantal rovings voor 1 capstrip: </t>
  </si>
  <si>
    <t>mm^3</t>
  </si>
  <si>
    <t>mm^4</t>
  </si>
  <si>
    <t>mm^5</t>
  </si>
  <si>
    <t>= tbv. Vulstof (kops balsa, kops vuren,…)</t>
  </si>
  <si>
    <t>hoogte stutzstoff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</si>
</sst>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</numFmts>
  <fonts count="43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172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" fillId="34" borderId="10" xfId="0" applyFont="1" applyFill="1" applyBorder="1" applyAlignment="1">
      <alignment/>
    </xf>
    <xf numFmtId="0" fontId="1" fillId="0" borderId="15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E15" sqref="E15"/>
    </sheetView>
  </sheetViews>
  <sheetFormatPr defaultColWidth="11.57421875" defaultRowHeight="12.75"/>
  <cols>
    <col min="1" max="1" width="49.00390625" style="0" customWidth="1"/>
    <col min="2" max="2" width="15.00390625" style="0" customWidth="1"/>
    <col min="3" max="3" width="8.00390625" style="0" customWidth="1"/>
    <col min="4" max="4" width="5.421875" style="1" customWidth="1"/>
    <col min="5" max="5" width="23.57421875" style="0" customWidth="1"/>
  </cols>
  <sheetData>
    <row r="1" spans="1:5" ht="12.75">
      <c r="A1" s="2" t="s">
        <v>0</v>
      </c>
      <c r="E1" s="2"/>
    </row>
    <row r="2" spans="1:3" ht="12.75">
      <c r="A2" t="s">
        <v>1</v>
      </c>
      <c r="B2">
        <v>1100</v>
      </c>
      <c r="C2" t="s">
        <v>2</v>
      </c>
    </row>
    <row r="3" spans="1:3" ht="12.75">
      <c r="A3" t="s">
        <v>3</v>
      </c>
      <c r="B3">
        <v>1400</v>
      </c>
      <c r="C3" t="s">
        <v>2</v>
      </c>
    </row>
    <row r="4" spans="1:3" ht="12.75">
      <c r="A4" t="s">
        <v>4</v>
      </c>
      <c r="B4">
        <f>(B2/1000)*10</f>
        <v>11</v>
      </c>
      <c r="C4" t="s">
        <v>5</v>
      </c>
    </row>
    <row r="5" spans="1:3" ht="12.75">
      <c r="A5" t="s">
        <v>6</v>
      </c>
      <c r="B5">
        <f>(B3/1000)*10</f>
        <v>14</v>
      </c>
      <c r="C5" t="s">
        <v>5</v>
      </c>
    </row>
    <row r="6" spans="1:3" ht="12.75">
      <c r="A6" t="s">
        <v>7</v>
      </c>
      <c r="B6">
        <f>B4+B5</f>
        <v>25</v>
      </c>
      <c r="C6" t="s">
        <v>5</v>
      </c>
    </row>
    <row r="7" spans="1:3" ht="12.75">
      <c r="A7" t="s">
        <v>8</v>
      </c>
      <c r="B7">
        <v>3330</v>
      </c>
      <c r="C7" t="s">
        <v>9</v>
      </c>
    </row>
    <row r="8" spans="1:2" ht="12.75">
      <c r="A8" t="s">
        <v>10</v>
      </c>
      <c r="B8">
        <v>28</v>
      </c>
    </row>
    <row r="9" spans="1:3" ht="12.75">
      <c r="A9" t="s">
        <v>11</v>
      </c>
      <c r="B9">
        <v>750</v>
      </c>
      <c r="C9" t="s">
        <v>12</v>
      </c>
    </row>
    <row r="10" spans="1:3" ht="12.75">
      <c r="A10" t="s">
        <v>13</v>
      </c>
      <c r="B10">
        <v>11</v>
      </c>
      <c r="C10" t="s">
        <v>5</v>
      </c>
    </row>
    <row r="11" ht="12.75"/>
    <row r="12" ht="12.75"/>
    <row r="13" ht="12.75">
      <c r="A13" s="2" t="s">
        <v>14</v>
      </c>
    </row>
    <row r="14" ht="12.75"/>
    <row r="15" spans="1:3" ht="12.75">
      <c r="A15" t="s">
        <v>15</v>
      </c>
      <c r="B15">
        <v>0</v>
      </c>
      <c r="C15" t="s">
        <v>9</v>
      </c>
    </row>
    <row r="16" spans="1:3" ht="12.75">
      <c r="A16" t="s">
        <v>16</v>
      </c>
      <c r="B16">
        <v>20</v>
      </c>
      <c r="C16" t="s">
        <v>9</v>
      </c>
    </row>
    <row r="17" spans="1:3" ht="12.75">
      <c r="A17" t="s">
        <v>17</v>
      </c>
      <c r="B17">
        <v>1.1</v>
      </c>
      <c r="C17" t="s">
        <v>9</v>
      </c>
    </row>
    <row r="18" spans="1:3" ht="12.75">
      <c r="A18" t="s">
        <v>18</v>
      </c>
      <c r="B18">
        <v>20</v>
      </c>
      <c r="C18" t="s">
        <v>9</v>
      </c>
    </row>
    <row r="19" spans="1:3" ht="12.75">
      <c r="A19" t="s">
        <v>19</v>
      </c>
      <c r="B19">
        <f>B16-2*B17</f>
        <v>17.8</v>
      </c>
      <c r="C19" t="s">
        <v>9</v>
      </c>
    </row>
    <row r="20" spans="1:3" ht="12.75">
      <c r="A20" t="s">
        <v>20</v>
      </c>
      <c r="B20">
        <f>B8*(B10/2)*0.45*((B7/2)-B15)</f>
        <v>115384.5</v>
      </c>
      <c r="C20" t="s">
        <v>21</v>
      </c>
    </row>
    <row r="21" spans="1:3" ht="12.75">
      <c r="A21" t="s">
        <v>22</v>
      </c>
      <c r="B21">
        <f>(B18*((B16^3)-(B19^3)))/(6*B16)</f>
        <v>393.3746666666666</v>
      </c>
      <c r="C21" t="s">
        <v>23</v>
      </c>
    </row>
    <row r="22" spans="1:3" ht="12.75">
      <c r="A22" t="s">
        <v>24</v>
      </c>
      <c r="B22">
        <f>B20/B21</f>
        <v>293.3196003131875</v>
      </c>
      <c r="C22" t="s">
        <v>25</v>
      </c>
    </row>
    <row r="23" spans="1:6" ht="12.75">
      <c r="A23" t="s">
        <v>26</v>
      </c>
      <c r="B23" s="3">
        <f>B9/B22</f>
        <v>2.556937890271223</v>
      </c>
      <c r="F23" s="3"/>
    </row>
    <row r="24" spans="1:3" ht="12.75">
      <c r="A24" t="s">
        <v>27</v>
      </c>
      <c r="B24">
        <f>B17*B18</f>
        <v>22</v>
      </c>
      <c r="C24" t="s">
        <v>28</v>
      </c>
    </row>
    <row r="25" spans="1:6" ht="12.75">
      <c r="A25" t="s">
        <v>29</v>
      </c>
      <c r="B25" s="4">
        <f>B24/1.45+1</f>
        <v>16.17241379310345</v>
      </c>
      <c r="C25" t="s">
        <v>30</v>
      </c>
      <c r="F25" s="4"/>
    </row>
    <row r="27" ht="12.75">
      <c r="A27" s="2" t="s">
        <v>31</v>
      </c>
    </row>
    <row r="29" spans="1:3" ht="12.75">
      <c r="A29" t="s">
        <v>32</v>
      </c>
      <c r="B29">
        <f>B6*B8</f>
        <v>700</v>
      </c>
      <c r="C29" t="s">
        <v>5</v>
      </c>
    </row>
    <row r="30" spans="1:3" ht="12.75">
      <c r="A30" t="s">
        <v>33</v>
      </c>
      <c r="B30">
        <f>B29/2</f>
        <v>350</v>
      </c>
      <c r="C30" t="s">
        <v>5</v>
      </c>
    </row>
    <row r="31" spans="1:2" ht="12.75">
      <c r="A31" t="s">
        <v>34</v>
      </c>
      <c r="B31">
        <f>10*B30/B19</f>
        <v>196.62921348314606</v>
      </c>
    </row>
    <row r="34" spans="1:9" ht="15">
      <c r="A34" s="5" t="s">
        <v>35</v>
      </c>
      <c r="B34" s="5">
        <f>B20</f>
        <v>115384.5</v>
      </c>
      <c r="C34" s="5" t="s">
        <v>21</v>
      </c>
      <c r="D34" s="5"/>
      <c r="E34" s="5"/>
      <c r="F34" s="5"/>
      <c r="G34" s="5" t="s">
        <v>36</v>
      </c>
      <c r="H34" s="5"/>
      <c r="I34" s="5"/>
    </row>
    <row r="35" spans="1:9" ht="15.75">
      <c r="A35" s="5" t="s">
        <v>37</v>
      </c>
      <c r="B35" s="6">
        <v>200</v>
      </c>
      <c r="C35" s="5" t="s">
        <v>9</v>
      </c>
      <c r="D35" s="5">
        <f>B35*2</f>
        <v>400</v>
      </c>
      <c r="E35" s="5" t="s">
        <v>38</v>
      </c>
      <c r="F35" s="5"/>
      <c r="G35" s="5">
        <v>0.0014660494</v>
      </c>
      <c r="H35" s="5" t="s">
        <v>39</v>
      </c>
      <c r="I35" s="5"/>
    </row>
    <row r="36" spans="1:9" ht="15">
      <c r="A36" s="5" t="s">
        <v>40</v>
      </c>
      <c r="B36" s="5">
        <f>B34/B35</f>
        <v>576.9225</v>
      </c>
      <c r="C36" s="5" t="s">
        <v>5</v>
      </c>
      <c r="D36" s="5"/>
      <c r="E36" s="5"/>
      <c r="F36" s="5"/>
      <c r="G36" s="7">
        <f>D35*B39*B40*0.0014660494</f>
        <v>307.870374</v>
      </c>
      <c r="H36" s="5" t="s">
        <v>2</v>
      </c>
      <c r="I36" s="5"/>
    </row>
    <row r="37" spans="1:9" ht="15.75">
      <c r="A37" s="5" t="s">
        <v>41</v>
      </c>
      <c r="B37" s="5">
        <f>B36/B9/2</f>
        <v>0.384615</v>
      </c>
      <c r="C37" s="5" t="s">
        <v>42</v>
      </c>
      <c r="D37" s="5"/>
      <c r="E37" s="5"/>
      <c r="F37" s="5"/>
      <c r="G37" s="5"/>
      <c r="H37" s="5"/>
      <c r="I37" s="5"/>
    </row>
    <row r="38" spans="1:9" ht="15">
      <c r="A38" s="5" t="s">
        <v>43</v>
      </c>
      <c r="B38" s="5"/>
      <c r="C38" s="5"/>
      <c r="D38" s="5"/>
      <c r="E38" s="5"/>
      <c r="F38" s="5"/>
      <c r="G38" s="5"/>
      <c r="H38" s="5"/>
      <c r="I38" s="5"/>
    </row>
    <row r="39" spans="1:9" ht="15.75">
      <c r="A39" s="5" t="s">
        <v>44</v>
      </c>
      <c r="B39" s="6">
        <v>21</v>
      </c>
      <c r="C39" s="5" t="s">
        <v>9</v>
      </c>
      <c r="D39" s="5">
        <f>J15</f>
        <v>0</v>
      </c>
      <c r="E39" s="5" t="s">
        <v>45</v>
      </c>
      <c r="F39" s="5"/>
      <c r="G39" s="5"/>
      <c r="H39" s="5"/>
      <c r="I39" s="5"/>
    </row>
    <row r="40" spans="1:9" ht="15.75">
      <c r="A40" s="5" t="s">
        <v>46</v>
      </c>
      <c r="B40" s="6">
        <v>25</v>
      </c>
      <c r="C40" s="5" t="s">
        <v>9</v>
      </c>
      <c r="D40" s="5"/>
      <c r="E40" s="5"/>
      <c r="F40" s="5"/>
      <c r="G40" s="5"/>
      <c r="H40" s="5"/>
      <c r="I40" s="5"/>
    </row>
    <row r="41" spans="1:9" ht="15">
      <c r="A41" s="5" t="s">
        <v>47</v>
      </c>
      <c r="B41" s="5">
        <f>B34/(1/6*B40*B39^2)</f>
        <v>62.79428571428572</v>
      </c>
      <c r="C41" s="5" t="s">
        <v>25</v>
      </c>
      <c r="D41" s="5"/>
      <c r="E41" s="5"/>
      <c r="F41" s="5"/>
      <c r="G41" s="5"/>
      <c r="H41" s="5"/>
      <c r="I41" s="5"/>
    </row>
    <row r="42" spans="1:9" ht="15">
      <c r="A42" s="5"/>
      <c r="B42" s="5"/>
      <c r="C42" s="5"/>
      <c r="D42" s="5"/>
      <c r="E42" s="5"/>
      <c r="F42" s="5"/>
      <c r="G42" s="5"/>
      <c r="H42" s="5"/>
      <c r="I42" s="5"/>
    </row>
    <row r="43" spans="1:9" ht="15">
      <c r="A43" s="5"/>
      <c r="B43" s="5"/>
      <c r="C43" s="5"/>
      <c r="D43" s="5"/>
      <c r="E43" s="5"/>
      <c r="F43" s="5"/>
      <c r="G43" s="5"/>
      <c r="H43" s="5"/>
      <c r="I43" s="5"/>
    </row>
    <row r="44" spans="1:9" ht="15.75">
      <c r="A44" s="5"/>
      <c r="B44" s="6"/>
      <c r="C44" s="5"/>
      <c r="D44" s="5"/>
      <c r="E44" s="5"/>
      <c r="F44" s="5"/>
      <c r="G44" s="7"/>
      <c r="H44" s="5"/>
      <c r="I44" s="5"/>
    </row>
    <row r="45" spans="1:9" ht="15">
      <c r="A45" s="5"/>
      <c r="B45" s="5"/>
      <c r="C45" s="5"/>
      <c r="D45" s="5"/>
      <c r="E45" s="5"/>
      <c r="F45" s="5"/>
      <c r="G45" s="5"/>
      <c r="H45" s="5"/>
      <c r="I45" s="5"/>
    </row>
    <row r="46" spans="1:9" ht="15">
      <c r="A46" s="5"/>
      <c r="B46" s="5"/>
      <c r="C46" s="5"/>
      <c r="D46" s="5"/>
      <c r="E46" s="5"/>
      <c r="F46" s="5"/>
      <c r="G46" s="5"/>
      <c r="H46" s="5"/>
      <c r="I46" s="5"/>
    </row>
    <row r="47" spans="1:9" ht="15">
      <c r="A47" s="5"/>
      <c r="B47" s="5"/>
      <c r="C47" s="5"/>
      <c r="D47" s="5"/>
      <c r="E47" s="5"/>
      <c r="F47" s="5"/>
      <c r="G47" s="5"/>
      <c r="H47" s="5"/>
      <c r="I47" s="5"/>
    </row>
    <row r="48" spans="1:9" ht="15.75">
      <c r="A48" s="5"/>
      <c r="B48" s="6"/>
      <c r="C48" s="5"/>
      <c r="D48" s="5"/>
      <c r="E48" s="5"/>
      <c r="F48" s="5"/>
      <c r="G48" s="5"/>
      <c r="H48" s="5"/>
      <c r="I48" s="5"/>
    </row>
    <row r="49" spans="1:9" ht="15.75">
      <c r="A49" s="5"/>
      <c r="B49" s="6"/>
      <c r="C49" s="5"/>
      <c r="D49" s="5"/>
      <c r="E49" s="5"/>
      <c r="F49" s="5"/>
      <c r="G49" s="5"/>
      <c r="H49" s="5"/>
      <c r="I49" s="5"/>
    </row>
    <row r="50" spans="1:9" ht="1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1"/>
      <c r="B51" s="1"/>
      <c r="C51" s="1"/>
      <c r="E51" s="1"/>
      <c r="F51" s="1"/>
      <c r="G51" s="1"/>
      <c r="H51" s="1"/>
      <c r="I51" s="1"/>
    </row>
    <row r="52" spans="1:9" ht="12.75">
      <c r="A52" s="1"/>
      <c r="B52" s="1"/>
      <c r="C52" s="1"/>
      <c r="E52" s="1"/>
      <c r="F52" s="1"/>
      <c r="G52" s="1"/>
      <c r="H52" s="1"/>
      <c r="I52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I1">
      <selection activeCell="K19" sqref="K19"/>
    </sheetView>
  </sheetViews>
  <sheetFormatPr defaultColWidth="11.57421875" defaultRowHeight="12.75"/>
  <cols>
    <col min="1" max="1" width="41.8515625" style="9" bestFit="1" customWidth="1"/>
    <col min="2" max="2" width="8.57421875" style="9" bestFit="1" customWidth="1"/>
    <col min="3" max="3" width="8.00390625" style="9" customWidth="1"/>
    <col min="4" max="4" width="5.421875" style="10" customWidth="1"/>
    <col min="5" max="5" width="13.421875" style="9" bestFit="1" customWidth="1"/>
    <col min="6" max="8" width="11.57421875" style="9" customWidth="1"/>
    <col min="9" max="9" width="3.8515625" style="11" customWidth="1"/>
    <col min="10" max="10" width="36.00390625" style="9" customWidth="1"/>
    <col min="11" max="32" width="8.7109375" style="9" customWidth="1"/>
    <col min="33" max="16384" width="11.57421875" style="9" customWidth="1"/>
  </cols>
  <sheetData>
    <row r="1" spans="1:5" ht="13.5" thickBot="1">
      <c r="A1" s="2" t="s">
        <v>0</v>
      </c>
      <c r="E1" s="2"/>
    </row>
    <row r="2" spans="1:19" ht="13.5" thickBot="1">
      <c r="A2" s="9" t="s">
        <v>1</v>
      </c>
      <c r="B2" s="12">
        <v>3000</v>
      </c>
      <c r="C2" s="9" t="s">
        <v>2</v>
      </c>
      <c r="J2" s="9" t="s">
        <v>1</v>
      </c>
      <c r="K2" s="19">
        <v>2750</v>
      </c>
      <c r="L2" s="20" t="s">
        <v>2</v>
      </c>
      <c r="R2" s="36" t="s">
        <v>53</v>
      </c>
      <c r="S2" s="37"/>
    </row>
    <row r="3" spans="1:20" ht="12.75">
      <c r="A3" s="9" t="s">
        <v>3</v>
      </c>
      <c r="B3" s="12">
        <v>3500</v>
      </c>
      <c r="C3" s="9" t="s">
        <v>2</v>
      </c>
      <c r="J3" s="9" t="s">
        <v>3</v>
      </c>
      <c r="K3" s="21">
        <v>2750</v>
      </c>
      <c r="L3" s="22" t="s">
        <v>2</v>
      </c>
      <c r="Q3" s="27" t="s">
        <v>60</v>
      </c>
      <c r="R3" s="30">
        <v>750</v>
      </c>
      <c r="S3" s="20" t="s">
        <v>9</v>
      </c>
      <c r="T3" s="28" t="s">
        <v>54</v>
      </c>
    </row>
    <row r="4" spans="1:20" ht="12.75">
      <c r="A4" s="9" t="s">
        <v>4</v>
      </c>
      <c r="B4" s="12">
        <f>(B2/1000)*10</f>
        <v>30</v>
      </c>
      <c r="C4" s="9" t="s">
        <v>5</v>
      </c>
      <c r="J4" s="9" t="s">
        <v>4</v>
      </c>
      <c r="K4" s="25">
        <f>(K2/1000)*10</f>
        <v>27.5</v>
      </c>
      <c r="L4" s="22" t="s">
        <v>5</v>
      </c>
      <c r="Q4" s="27" t="s">
        <v>59</v>
      </c>
      <c r="R4" s="21">
        <f>O17-2*O18-1</f>
        <v>15.440000000000001</v>
      </c>
      <c r="S4" s="22" t="s">
        <v>9</v>
      </c>
      <c r="T4" s="29" t="s">
        <v>55</v>
      </c>
    </row>
    <row r="5" spans="1:20" ht="12.75">
      <c r="A5" s="9" t="s">
        <v>6</v>
      </c>
      <c r="B5" s="12">
        <f>(B3/1000)*10</f>
        <v>35</v>
      </c>
      <c r="C5" s="9" t="s">
        <v>5</v>
      </c>
      <c r="J5" s="9" t="s">
        <v>6</v>
      </c>
      <c r="K5" s="25">
        <f>(K3/1000)*10</f>
        <v>27.5</v>
      </c>
      <c r="L5" s="22" t="s">
        <v>5</v>
      </c>
      <c r="Q5" s="27" t="s">
        <v>56</v>
      </c>
      <c r="R5" s="21">
        <v>4.55</v>
      </c>
      <c r="S5" s="22" t="s">
        <v>9</v>
      </c>
      <c r="T5" s="29" t="s">
        <v>57</v>
      </c>
    </row>
    <row r="6" spans="1:20" ht="12.75">
      <c r="A6" s="9" t="s">
        <v>7</v>
      </c>
      <c r="B6" s="12">
        <f>B4+B5</f>
        <v>65</v>
      </c>
      <c r="C6" s="9" t="s">
        <v>5</v>
      </c>
      <c r="J6" s="9" t="s">
        <v>7</v>
      </c>
      <c r="K6" s="25">
        <f>K4+K5</f>
        <v>55</v>
      </c>
      <c r="L6" s="22" t="s">
        <v>5</v>
      </c>
      <c r="Q6" s="27" t="s">
        <v>61</v>
      </c>
      <c r="R6" s="21">
        <f>O19-3</f>
        <v>9.399999999999999</v>
      </c>
      <c r="S6" s="22" t="s">
        <v>9</v>
      </c>
      <c r="T6" s="29" t="s">
        <v>58</v>
      </c>
    </row>
    <row r="7" spans="1:20" ht="12.75">
      <c r="A7" s="9" t="s">
        <v>8</v>
      </c>
      <c r="B7" s="12">
        <v>5500</v>
      </c>
      <c r="C7" s="9" t="s">
        <v>9</v>
      </c>
      <c r="J7" s="9" t="s">
        <v>8</v>
      </c>
      <c r="K7" s="21">
        <v>5000</v>
      </c>
      <c r="L7" s="22" t="s">
        <v>9</v>
      </c>
      <c r="Q7" s="27" t="s">
        <v>62</v>
      </c>
      <c r="R7" s="23">
        <f>R4-2*R5</f>
        <v>6.340000000000002</v>
      </c>
      <c r="S7" s="22" t="s">
        <v>9</v>
      </c>
      <c r="T7" s="29" t="s">
        <v>72</v>
      </c>
    </row>
    <row r="8" spans="1:20" ht="12.75">
      <c r="A8" s="9" t="s">
        <v>48</v>
      </c>
      <c r="B8" s="12">
        <f>B7/2</f>
        <v>2750</v>
      </c>
      <c r="C8" s="9" t="s">
        <v>9</v>
      </c>
      <c r="J8" s="9" t="s">
        <v>48</v>
      </c>
      <c r="K8" s="25">
        <f>K7/2</f>
        <v>2500</v>
      </c>
      <c r="L8" s="22" t="s">
        <v>9</v>
      </c>
      <c r="Q8" s="27" t="s">
        <v>63</v>
      </c>
      <c r="R8" s="23">
        <f>(($K9*($K11/2))*(($K8-R3)/$K8)*(0.45*(($K8)-R3)))</f>
        <v>48234.37499999999</v>
      </c>
      <c r="S8" s="22" t="s">
        <v>21</v>
      </c>
      <c r="T8" s="29"/>
    </row>
    <row r="9" spans="1:20" ht="12.75">
      <c r="A9" s="9" t="s">
        <v>10</v>
      </c>
      <c r="B9" s="12">
        <v>30</v>
      </c>
      <c r="J9" s="9" t="s">
        <v>10</v>
      </c>
      <c r="K9" s="21">
        <v>5</v>
      </c>
      <c r="L9" s="22"/>
      <c r="Q9" s="27" t="s">
        <v>64</v>
      </c>
      <c r="R9" s="23">
        <f>(R6*((R4^3)-(R7^3)))/(6*R4)</f>
        <v>347.6251786701209</v>
      </c>
      <c r="S9" s="22" t="s">
        <v>23</v>
      </c>
      <c r="T9" s="29"/>
    </row>
    <row r="10" spans="1:20" ht="12.75">
      <c r="A10" s="9" t="s">
        <v>11</v>
      </c>
      <c r="B10" s="12">
        <v>750</v>
      </c>
      <c r="C10" s="9" t="s">
        <v>12</v>
      </c>
      <c r="J10" s="9" t="s">
        <v>11</v>
      </c>
      <c r="K10" s="21">
        <v>40</v>
      </c>
      <c r="L10" s="22" t="s">
        <v>12</v>
      </c>
      <c r="Q10" s="27" t="s">
        <v>65</v>
      </c>
      <c r="R10" s="23">
        <f>R8/R9</f>
        <v>138.7539739915446</v>
      </c>
      <c r="S10" s="22" t="s">
        <v>25</v>
      </c>
      <c r="T10" s="29"/>
    </row>
    <row r="11" spans="1:20" ht="13.5" thickBot="1">
      <c r="A11" s="9" t="s">
        <v>13</v>
      </c>
      <c r="B11" s="12">
        <v>35</v>
      </c>
      <c r="C11" s="9" t="s">
        <v>5</v>
      </c>
      <c r="J11" s="9" t="s">
        <v>13</v>
      </c>
      <c r="K11" s="32">
        <v>35</v>
      </c>
      <c r="L11" s="33" t="s">
        <v>5</v>
      </c>
      <c r="Q11" s="27" t="s">
        <v>66</v>
      </c>
      <c r="R11" s="24">
        <f>$K10/R10</f>
        <v>0.28828003155021364</v>
      </c>
      <c r="S11" s="22"/>
      <c r="T11" s="29"/>
    </row>
    <row r="12" spans="2:20" ht="12.75">
      <c r="B12" s="12"/>
      <c r="Q12" s="27" t="s">
        <v>67</v>
      </c>
      <c r="R12" s="25">
        <f>R5*R6</f>
        <v>42.76999999999999</v>
      </c>
      <c r="S12" s="22" t="s">
        <v>28</v>
      </c>
      <c r="T12" s="29"/>
    </row>
    <row r="13" spans="2:20" ht="13.5" thickBot="1">
      <c r="B13" s="12"/>
      <c r="Q13" s="27" t="s">
        <v>68</v>
      </c>
      <c r="R13" s="31">
        <f>ROUND(R12/1.45+0.5,0)</f>
        <v>30</v>
      </c>
      <c r="S13" s="26" t="s">
        <v>30</v>
      </c>
      <c r="T13" s="29"/>
    </row>
    <row r="14" spans="1:13" ht="12.75">
      <c r="A14" s="2" t="s">
        <v>14</v>
      </c>
      <c r="B14" s="12"/>
      <c r="J14" s="2" t="s">
        <v>14</v>
      </c>
      <c r="M14" s="10"/>
    </row>
    <row r="15" spans="2:13" ht="13.5" thickBot="1">
      <c r="B15" s="12"/>
      <c r="M15" s="10"/>
    </row>
    <row r="16" spans="1:32" ht="12.75">
      <c r="A16" s="9" t="s">
        <v>15</v>
      </c>
      <c r="B16" s="12">
        <v>0</v>
      </c>
      <c r="C16" s="9" t="s">
        <v>9</v>
      </c>
      <c r="J16" s="27" t="s">
        <v>15</v>
      </c>
      <c r="K16" s="30">
        <v>0</v>
      </c>
      <c r="L16" s="20" t="s">
        <v>9</v>
      </c>
      <c r="M16" s="34">
        <f>K16+$K$8/10</f>
        <v>250</v>
      </c>
      <c r="N16" s="20" t="s">
        <v>9</v>
      </c>
      <c r="O16" s="34">
        <f>M16+$K$8/10</f>
        <v>500</v>
      </c>
      <c r="P16" s="20" t="s">
        <v>9</v>
      </c>
      <c r="Q16" s="34">
        <f>O16+$K$8/10</f>
        <v>750</v>
      </c>
      <c r="R16" s="20" t="s">
        <v>9</v>
      </c>
      <c r="S16" s="34">
        <f>Q16+$K$8/10</f>
        <v>1000</v>
      </c>
      <c r="T16" s="20" t="s">
        <v>9</v>
      </c>
      <c r="U16" s="34">
        <f>S16+$K$8/10</f>
        <v>1250</v>
      </c>
      <c r="V16" s="20" t="s">
        <v>9</v>
      </c>
      <c r="W16" s="34">
        <f>U16+$K$8/10</f>
        <v>1500</v>
      </c>
      <c r="X16" s="20" t="s">
        <v>9</v>
      </c>
      <c r="Y16" s="34">
        <f>W16+$K$8/10</f>
        <v>1750</v>
      </c>
      <c r="Z16" s="20" t="s">
        <v>9</v>
      </c>
      <c r="AA16" s="34">
        <f>Y16+$K$8/10</f>
        <v>2000</v>
      </c>
      <c r="AB16" s="20" t="s">
        <v>9</v>
      </c>
      <c r="AC16" s="34">
        <f>AA16+$K$8/10</f>
        <v>2250</v>
      </c>
      <c r="AD16" s="20" t="s">
        <v>9</v>
      </c>
      <c r="AE16" s="30">
        <f>AC16+$K$8/10</f>
        <v>2500</v>
      </c>
      <c r="AF16" s="20" t="s">
        <v>9</v>
      </c>
    </row>
    <row r="17" spans="1:32" ht="12.75">
      <c r="A17" s="9" t="s">
        <v>16</v>
      </c>
      <c r="B17" s="12">
        <v>26.5</v>
      </c>
      <c r="C17" s="9" t="s">
        <v>9</v>
      </c>
      <c r="J17" s="27" t="s">
        <v>16</v>
      </c>
      <c r="K17" s="21">
        <v>37.2</v>
      </c>
      <c r="L17" s="22" t="s">
        <v>9</v>
      </c>
      <c r="M17" s="35">
        <f>K17-($K$17-$AE$17)/10</f>
        <v>34.260000000000005</v>
      </c>
      <c r="N17" s="22" t="s">
        <v>9</v>
      </c>
      <c r="O17" s="35">
        <f>M17-($K$17-$AE$17)/10</f>
        <v>31.320000000000004</v>
      </c>
      <c r="P17" s="22" t="s">
        <v>9</v>
      </c>
      <c r="Q17" s="35">
        <f>O17-($K$17-$AE$17)/10</f>
        <v>28.380000000000003</v>
      </c>
      <c r="R17" s="22" t="s">
        <v>9</v>
      </c>
      <c r="S17" s="35">
        <f>Q17-($K$17-$AE$17)/10</f>
        <v>25.44</v>
      </c>
      <c r="T17" s="22" t="s">
        <v>9</v>
      </c>
      <c r="U17" s="35">
        <f>S17-($K$17-$AE$17)/10</f>
        <v>22.5</v>
      </c>
      <c r="V17" s="22" t="s">
        <v>9</v>
      </c>
      <c r="W17" s="35">
        <f>U17-($K$17-$AE$17)/10</f>
        <v>19.56</v>
      </c>
      <c r="X17" s="22" t="s">
        <v>9</v>
      </c>
      <c r="Y17" s="35">
        <f>W17-($K$17-$AE$17)/10</f>
        <v>16.619999999999997</v>
      </c>
      <c r="Z17" s="22" t="s">
        <v>9</v>
      </c>
      <c r="AA17" s="35">
        <f>Y17-($K$17-$AE$17)/10</f>
        <v>13.679999999999996</v>
      </c>
      <c r="AB17" s="22" t="s">
        <v>9</v>
      </c>
      <c r="AC17" s="35">
        <f>AA17-($K$17-$AE$17)/10</f>
        <v>10.739999999999995</v>
      </c>
      <c r="AD17" s="22" t="s">
        <v>9</v>
      </c>
      <c r="AE17" s="21">
        <v>7.8</v>
      </c>
      <c r="AF17" s="22" t="s">
        <v>9</v>
      </c>
    </row>
    <row r="18" spans="1:32" ht="12.75">
      <c r="A18" s="9" t="s">
        <v>17</v>
      </c>
      <c r="B18" s="12">
        <v>2.5</v>
      </c>
      <c r="C18" s="9" t="s">
        <v>9</v>
      </c>
      <c r="J18" s="27" t="s">
        <v>17</v>
      </c>
      <c r="K18" s="21">
        <v>8.8</v>
      </c>
      <c r="L18" s="22" t="s">
        <v>9</v>
      </c>
      <c r="M18" s="35">
        <f>K18-($K$18-$AE$18)/10</f>
        <v>8.120000000000001</v>
      </c>
      <c r="N18" s="22" t="s">
        <v>9</v>
      </c>
      <c r="O18" s="35">
        <f>M18-($K$18-$AE$18)/10</f>
        <v>7.440000000000001</v>
      </c>
      <c r="P18" s="22" t="s">
        <v>9</v>
      </c>
      <c r="Q18" s="35">
        <f>O18-($K$18-$AE$18)/10</f>
        <v>6.760000000000002</v>
      </c>
      <c r="R18" s="22" t="s">
        <v>9</v>
      </c>
      <c r="S18" s="35">
        <f>Q18-($K$18-$AE$18)/10</f>
        <v>6.080000000000002</v>
      </c>
      <c r="T18" s="22" t="s">
        <v>9</v>
      </c>
      <c r="U18" s="35">
        <f>S18-($K$18-$AE$18)/10</f>
        <v>5.400000000000002</v>
      </c>
      <c r="V18" s="22" t="s">
        <v>9</v>
      </c>
      <c r="W18" s="35">
        <f>U18-($K$18-$AE$18)/10</f>
        <v>4.720000000000002</v>
      </c>
      <c r="X18" s="22" t="s">
        <v>9</v>
      </c>
      <c r="Y18" s="35">
        <f>W18-($K$18-$AE$18)/10</f>
        <v>4.040000000000003</v>
      </c>
      <c r="Z18" s="22" t="s">
        <v>9</v>
      </c>
      <c r="AA18" s="35">
        <f>Y18-($K$18-$AE$18)/10</f>
        <v>3.3600000000000025</v>
      </c>
      <c r="AB18" s="22" t="s">
        <v>9</v>
      </c>
      <c r="AC18" s="35">
        <f>AA18-($K$18-$AE$18)/10</f>
        <v>2.6800000000000024</v>
      </c>
      <c r="AD18" s="22" t="s">
        <v>9</v>
      </c>
      <c r="AE18" s="21">
        <v>2</v>
      </c>
      <c r="AF18" s="22" t="s">
        <v>9</v>
      </c>
    </row>
    <row r="19" spans="1:32" ht="12.75">
      <c r="A19" s="9" t="s">
        <v>18</v>
      </c>
      <c r="B19" s="12">
        <v>25</v>
      </c>
      <c r="C19" s="9" t="s">
        <v>9</v>
      </c>
      <c r="J19" s="27" t="s">
        <v>18</v>
      </c>
      <c r="K19" s="21">
        <v>15</v>
      </c>
      <c r="L19" s="22" t="s">
        <v>9</v>
      </c>
      <c r="M19" s="35">
        <f>K19-($K$19-$AE$19)/10</f>
        <v>13.7</v>
      </c>
      <c r="N19" s="22" t="s">
        <v>9</v>
      </c>
      <c r="O19" s="35">
        <f>M19-($K$19-$AE$19)/10</f>
        <v>12.399999999999999</v>
      </c>
      <c r="P19" s="22" t="s">
        <v>9</v>
      </c>
      <c r="Q19" s="35">
        <f>O19-($K$19-$AE$19)/10</f>
        <v>11.099999999999998</v>
      </c>
      <c r="R19" s="22" t="s">
        <v>9</v>
      </c>
      <c r="S19" s="35">
        <f>Q19-($K$19-$AE$19)/10</f>
        <v>9.799999999999997</v>
      </c>
      <c r="T19" s="22" t="s">
        <v>9</v>
      </c>
      <c r="U19" s="35">
        <f>S19-($K$19-$AE$19)/10</f>
        <v>8.499999999999996</v>
      </c>
      <c r="V19" s="22" t="s">
        <v>9</v>
      </c>
      <c r="W19" s="35">
        <f>U19-($K$19-$AE$19)/10</f>
        <v>7.199999999999997</v>
      </c>
      <c r="X19" s="22" t="s">
        <v>9</v>
      </c>
      <c r="Y19" s="35">
        <f>W19-($K$19-$AE$19)/10</f>
        <v>5.899999999999997</v>
      </c>
      <c r="Z19" s="22" t="s">
        <v>9</v>
      </c>
      <c r="AA19" s="35">
        <f>Y19-($K$19-$AE$19)/10</f>
        <v>4.599999999999997</v>
      </c>
      <c r="AB19" s="22" t="s">
        <v>9</v>
      </c>
      <c r="AC19" s="35">
        <f>AA19-($K$19-$AE$19)/10</f>
        <v>3.299999999999997</v>
      </c>
      <c r="AD19" s="22" t="s">
        <v>9</v>
      </c>
      <c r="AE19" s="21">
        <v>2</v>
      </c>
      <c r="AF19" s="22" t="s">
        <v>9</v>
      </c>
    </row>
    <row r="20" spans="1:32" ht="12.75">
      <c r="A20" s="9" t="s">
        <v>19</v>
      </c>
      <c r="B20" s="12">
        <f>B17-2*B18</f>
        <v>21.5</v>
      </c>
      <c r="C20" s="9" t="s">
        <v>9</v>
      </c>
      <c r="J20" s="38" t="s">
        <v>73</v>
      </c>
      <c r="K20" s="23">
        <f>K17-2*K18</f>
        <v>19.6</v>
      </c>
      <c r="L20" s="22" t="s">
        <v>9</v>
      </c>
      <c r="M20" s="23">
        <f>M17-2*M18</f>
        <v>18.020000000000003</v>
      </c>
      <c r="N20" s="22" t="s">
        <v>9</v>
      </c>
      <c r="O20" s="23">
        <f>O17-2*O18</f>
        <v>16.44</v>
      </c>
      <c r="P20" s="22" t="s">
        <v>9</v>
      </c>
      <c r="Q20" s="23">
        <f>Q17-2*Q18</f>
        <v>14.86</v>
      </c>
      <c r="R20" s="22" t="s">
        <v>9</v>
      </c>
      <c r="S20" s="23">
        <f>S17-2*S18</f>
        <v>13.279999999999998</v>
      </c>
      <c r="T20" s="22" t="s">
        <v>9</v>
      </c>
      <c r="U20" s="23">
        <f>U17-2*U18</f>
        <v>11.699999999999996</v>
      </c>
      <c r="V20" s="22" t="s">
        <v>9</v>
      </c>
      <c r="W20" s="23">
        <f>W17-2*W18</f>
        <v>10.119999999999994</v>
      </c>
      <c r="X20" s="22" t="s">
        <v>9</v>
      </c>
      <c r="Y20" s="23">
        <f>Y17-2*Y18</f>
        <v>8.539999999999992</v>
      </c>
      <c r="Z20" s="22" t="s">
        <v>9</v>
      </c>
      <c r="AA20" s="23">
        <f>AA17-2*AA18</f>
        <v>6.959999999999991</v>
      </c>
      <c r="AB20" s="22" t="s">
        <v>9</v>
      </c>
      <c r="AC20" s="23">
        <f>AC17-2*AC18</f>
        <v>5.37999999999999</v>
      </c>
      <c r="AD20" s="22" t="s">
        <v>9</v>
      </c>
      <c r="AE20" s="23">
        <f>AE17-2*AE18</f>
        <v>3.8</v>
      </c>
      <c r="AF20" s="22" t="s">
        <v>9</v>
      </c>
    </row>
    <row r="21" spans="1:32" ht="12.75">
      <c r="A21" s="9" t="s">
        <v>20</v>
      </c>
      <c r="B21" s="12">
        <f>((B9*(B11/2))*((B8-B16)/B8)*(0.45*((B8)-B16)))</f>
        <v>649687.5</v>
      </c>
      <c r="C21" s="9" t="s">
        <v>21</v>
      </c>
      <c r="J21" s="27" t="s">
        <v>20</v>
      </c>
      <c r="K21" s="23">
        <f>(($K9*($K11/2))*(($K8-K16)/$K8)*(0.45*(($K8)-K16)))</f>
        <v>98437.5</v>
      </c>
      <c r="L21" s="22" t="s">
        <v>21</v>
      </c>
      <c r="M21" s="23">
        <f>(($K9*($K11/2))*(($K8-M16)/$K8)*(0.45*(($K8)-M16)))</f>
        <v>79734.375</v>
      </c>
      <c r="N21" s="22" t="s">
        <v>21</v>
      </c>
      <c r="O21" s="23">
        <f>(($K9*($K11/2))*(($K8-O16)/$K8)*(0.45*(($K8)-O16)))</f>
        <v>63000</v>
      </c>
      <c r="P21" s="22" t="s">
        <v>21</v>
      </c>
      <c r="Q21" s="23">
        <f>(($K9*($K11/2))*(($K8-Q16)/$K8)*(0.45*(($K8)-Q16)))</f>
        <v>48234.37499999999</v>
      </c>
      <c r="R21" s="22" t="s">
        <v>21</v>
      </c>
      <c r="S21" s="23">
        <f>(($K9*($K11/2))*(($K8-S16)/$K8)*(0.45*(($K8)-S16)))</f>
        <v>35437.5</v>
      </c>
      <c r="T21" s="22" t="s">
        <v>21</v>
      </c>
      <c r="U21" s="23">
        <f>(($K9*($K11/2))*(($K8-U16)/$K8)*(0.45*(($K8)-U16)))</f>
        <v>24609.375</v>
      </c>
      <c r="V21" s="22" t="s">
        <v>21</v>
      </c>
      <c r="W21" s="23">
        <f>(($K9*($K11/2))*(($K8-W16)/$K8)*(0.45*(($K8)-W16)))</f>
        <v>15750</v>
      </c>
      <c r="X21" s="22" t="s">
        <v>21</v>
      </c>
      <c r="Y21" s="23">
        <f>(($K9*($K11/2))*(($K8-Y16)/$K8)*(0.45*(($K8)-Y16)))</f>
        <v>8859.375</v>
      </c>
      <c r="Z21" s="22" t="s">
        <v>21</v>
      </c>
      <c r="AA21" s="23">
        <f>(($K9*($K11/2))*(($K8-AA16)/$K8)*(0.45*(($K8)-AA16)))</f>
        <v>3937.5</v>
      </c>
      <c r="AB21" s="22" t="s">
        <v>21</v>
      </c>
      <c r="AC21" s="23">
        <f>(($K9*($K11/2))*(($K8-AC16)/$K8)*(0.45*(($K8)-AC16)))</f>
        <v>984.375</v>
      </c>
      <c r="AD21" s="22" t="s">
        <v>21</v>
      </c>
      <c r="AE21" s="23">
        <v>1</v>
      </c>
      <c r="AF21" s="22" t="s">
        <v>21</v>
      </c>
    </row>
    <row r="22" spans="1:32" ht="12.75">
      <c r="A22" s="9" t="s">
        <v>22</v>
      </c>
      <c r="B22" s="12">
        <f>(B19*((B17^3)-(B20^3)))/(6*B17)</f>
        <v>1363.4040880503144</v>
      </c>
      <c r="C22" s="9" t="s">
        <v>23</v>
      </c>
      <c r="J22" s="27" t="s">
        <v>22</v>
      </c>
      <c r="K22" s="23">
        <f>(K19*((K17^3)-(K20^3)))/(6*K17)</f>
        <v>2953.582795698925</v>
      </c>
      <c r="L22" s="22" t="s">
        <v>23</v>
      </c>
      <c r="M22" s="23">
        <f>(M19*((M17^3)-(M20^3)))/(6*M17)</f>
        <v>2290.073443284686</v>
      </c>
      <c r="N22" s="22" t="s">
        <v>23</v>
      </c>
      <c r="O22" s="23">
        <f>(O19*((O17^3)-(O20^3)))/(6*O17)</f>
        <v>1734.087606436782</v>
      </c>
      <c r="P22" s="22" t="s">
        <v>23</v>
      </c>
      <c r="Q22" s="23">
        <f>(Q19*((Q17^3)-(Q20^3)))/(6*Q17)</f>
        <v>1276.1326867371388</v>
      </c>
      <c r="R22" s="22" t="s">
        <v>23</v>
      </c>
      <c r="S22" s="23">
        <f>(S19*((S17^3)-(S20^3)))/(6*S17)</f>
        <v>906.7160848637316</v>
      </c>
      <c r="T22" s="22" t="s">
        <v>23</v>
      </c>
      <c r="U22" s="23">
        <f>(U19*((U17^3)-(U20^3)))/(6*U17)</f>
        <v>616.3451999999999</v>
      </c>
      <c r="V22" s="22" t="s">
        <v>23</v>
      </c>
      <c r="W22" s="23">
        <f>(W19*((W17^3)-(W20^3)))/(6*W17)</f>
        <v>395.5274287116563</v>
      </c>
      <c r="X22" s="22" t="s">
        <v>23</v>
      </c>
      <c r="Y22" s="23">
        <f>(Y19*((Y17^3)-(Y20^3)))/(6*Y17)</f>
        <v>234.77016263136767</v>
      </c>
      <c r="Z22" s="22" t="s">
        <v>23</v>
      </c>
      <c r="AA22" s="23">
        <f>(AA19*((AA17^3)-(AA20^3)))/(6*AA17)</f>
        <v>124.58078315789463</v>
      </c>
      <c r="AB22" s="22" t="s">
        <v>23</v>
      </c>
      <c r="AC22" s="23">
        <f>(AC19*((AC17^3)-(AC20^3)))/(6*AC17)</f>
        <v>55.466647448789494</v>
      </c>
      <c r="AD22" s="22" t="s">
        <v>23</v>
      </c>
      <c r="AE22" s="23">
        <f>(AE19*((AE17^3)-(AE20^3)))/(6*AE17)</f>
        <v>17.935042735042735</v>
      </c>
      <c r="AF22" s="22" t="s">
        <v>23</v>
      </c>
    </row>
    <row r="23" spans="1:32" ht="12.75">
      <c r="A23" s="9" t="s">
        <v>24</v>
      </c>
      <c r="B23" s="12">
        <f>B21/B22</f>
        <v>476.518668012109</v>
      </c>
      <c r="C23" s="9" t="s">
        <v>25</v>
      </c>
      <c r="J23" s="27" t="s">
        <v>24</v>
      </c>
      <c r="K23" s="23">
        <f>K21/K22</f>
        <v>33.32816677539798</v>
      </c>
      <c r="L23" s="22" t="s">
        <v>25</v>
      </c>
      <c r="M23" s="23">
        <f>M21/M22</f>
        <v>34.81738772780833</v>
      </c>
      <c r="N23" s="22" t="s">
        <v>25</v>
      </c>
      <c r="O23" s="23">
        <f>O21/O22</f>
        <v>36.33034442213271</v>
      </c>
      <c r="P23" s="22" t="s">
        <v>25</v>
      </c>
      <c r="Q23" s="23">
        <f>Q21/Q22</f>
        <v>37.797303917766854</v>
      </c>
      <c r="R23" s="22" t="s">
        <v>25</v>
      </c>
      <c r="S23" s="23">
        <f>S21/S22</f>
        <v>39.083347689068326</v>
      </c>
      <c r="T23" s="22" t="s">
        <v>25</v>
      </c>
      <c r="U23" s="23">
        <f>U21/U22</f>
        <v>39.927908905593824</v>
      </c>
      <c r="V23" s="22" t="s">
        <v>25</v>
      </c>
      <c r="W23" s="23">
        <f>W21/W22</f>
        <v>39.82024723620854</v>
      </c>
      <c r="X23" s="22" t="s">
        <v>25</v>
      </c>
      <c r="Y23" s="23">
        <f>Y21/Y22</f>
        <v>37.736375443547516</v>
      </c>
      <c r="Z23" s="22" t="s">
        <v>25</v>
      </c>
      <c r="AA23" s="23">
        <f>AA21/AA22</f>
        <v>31.60599813383403</v>
      </c>
      <c r="AB23" s="22" t="s">
        <v>25</v>
      </c>
      <c r="AC23" s="23">
        <f>AC21/AC22</f>
        <v>17.74715158165708</v>
      </c>
      <c r="AD23" s="22" t="s">
        <v>25</v>
      </c>
      <c r="AE23" s="23">
        <f>AE21/AE22</f>
        <v>0.055756767060617614</v>
      </c>
      <c r="AF23" s="22" t="s">
        <v>25</v>
      </c>
    </row>
    <row r="24" spans="1:32" ht="12.75">
      <c r="A24" s="9" t="s">
        <v>26</v>
      </c>
      <c r="B24" s="12">
        <f>B10/B23</f>
        <v>1.573915253160536</v>
      </c>
      <c r="J24" s="27" t="s">
        <v>26</v>
      </c>
      <c r="K24" s="24">
        <f>$K10/K23</f>
        <v>1.2001860249189282</v>
      </c>
      <c r="L24" s="22"/>
      <c r="M24" s="24">
        <f>$K10/M23</f>
        <v>1.1488512668643536</v>
      </c>
      <c r="N24" s="22"/>
      <c r="O24" s="24">
        <f>$K10/O23</f>
        <v>1.1010080040868455</v>
      </c>
      <c r="P24" s="22"/>
      <c r="Q24" s="24">
        <f>$K10/Q23</f>
        <v>1.0582765396977893</v>
      </c>
      <c r="R24" s="22"/>
      <c r="S24" s="24">
        <f>$K10/S23</f>
        <v>1.0234537818567693</v>
      </c>
      <c r="T24" s="22"/>
      <c r="U24" s="24">
        <f>$K10/U23</f>
        <v>1.0018055314285712</v>
      </c>
      <c r="V24" s="22"/>
      <c r="W24" s="24">
        <f>$K10/W23</f>
        <v>1.0045141046645238</v>
      </c>
      <c r="X24" s="22"/>
      <c r="Y24" s="24">
        <f>$K10/Y23</f>
        <v>1.059985213997004</v>
      </c>
      <c r="Z24" s="22"/>
      <c r="AA24" s="24">
        <f>$K10/AA23</f>
        <v>1.2655825590643264</v>
      </c>
      <c r="AB24" s="22"/>
      <c r="AC24" s="24">
        <f>$K10/AC23</f>
        <v>2.253882816966684</v>
      </c>
      <c r="AD24" s="22"/>
      <c r="AE24" s="24">
        <f>$K10/AE23</f>
        <v>717.4017094017094</v>
      </c>
      <c r="AF24" s="22"/>
    </row>
    <row r="25" spans="1:32" ht="12.75">
      <c r="A25" s="9" t="s">
        <v>27</v>
      </c>
      <c r="B25" s="12">
        <f>B18*B19</f>
        <v>62.5</v>
      </c>
      <c r="C25" s="9" t="s">
        <v>28</v>
      </c>
      <c r="J25" s="27" t="s">
        <v>27</v>
      </c>
      <c r="K25" s="23">
        <f>K18*K19</f>
        <v>132</v>
      </c>
      <c r="L25" s="22" t="s">
        <v>28</v>
      </c>
      <c r="M25" s="23">
        <f>M18*M19</f>
        <v>111.24400000000001</v>
      </c>
      <c r="N25" s="22" t="s">
        <v>28</v>
      </c>
      <c r="O25" s="23">
        <f>O18*O19</f>
        <v>92.256</v>
      </c>
      <c r="P25" s="22" t="s">
        <v>28</v>
      </c>
      <c r="Q25" s="23">
        <f>Q18*Q19</f>
        <v>75.036</v>
      </c>
      <c r="R25" s="22" t="s">
        <v>28</v>
      </c>
      <c r="S25" s="23">
        <f>S18*S19</f>
        <v>59.584</v>
      </c>
      <c r="T25" s="22" t="s">
        <v>28</v>
      </c>
      <c r="U25" s="23">
        <f>U18*U19</f>
        <v>45.9</v>
      </c>
      <c r="V25" s="22" t="s">
        <v>28</v>
      </c>
      <c r="W25" s="23">
        <f>W18*W19</f>
        <v>33.984</v>
      </c>
      <c r="X25" s="22" t="s">
        <v>28</v>
      </c>
      <c r="Y25" s="23">
        <f>Y18*Y19</f>
        <v>23.836000000000002</v>
      </c>
      <c r="Z25" s="22" t="s">
        <v>28</v>
      </c>
      <c r="AA25" s="23">
        <f>AA18*AA19</f>
        <v>15.456000000000001</v>
      </c>
      <c r="AB25" s="22" t="s">
        <v>69</v>
      </c>
      <c r="AC25" s="23">
        <f>AC18*AC19</f>
        <v>8.844</v>
      </c>
      <c r="AD25" s="22" t="s">
        <v>70</v>
      </c>
      <c r="AE25" s="23">
        <f>AE18*AE19</f>
        <v>4</v>
      </c>
      <c r="AF25" s="22" t="s">
        <v>71</v>
      </c>
    </row>
    <row r="26" spans="1:32" ht="13.5" thickBot="1">
      <c r="A26" s="9" t="s">
        <v>29</v>
      </c>
      <c r="B26" s="12">
        <f>B25/1.45+1</f>
        <v>44.10344827586207</v>
      </c>
      <c r="C26" s="9" t="s">
        <v>30</v>
      </c>
      <c r="J26" s="27" t="s">
        <v>52</v>
      </c>
      <c r="K26" s="31">
        <f>ROUND(K25/1.45+0.5,0)</f>
        <v>92</v>
      </c>
      <c r="L26" s="26" t="s">
        <v>30</v>
      </c>
      <c r="M26" s="31">
        <f>ROUND(M25/1.45+0.5,0)</f>
        <v>77</v>
      </c>
      <c r="N26" s="26" t="s">
        <v>30</v>
      </c>
      <c r="O26" s="31">
        <f>ROUND(O25/1.45+0.5,0)</f>
        <v>64</v>
      </c>
      <c r="P26" s="26" t="s">
        <v>30</v>
      </c>
      <c r="Q26" s="31">
        <f>ROUND(Q25/1.45+0.5,0)</f>
        <v>52</v>
      </c>
      <c r="R26" s="26" t="s">
        <v>30</v>
      </c>
      <c r="S26" s="31">
        <f>ROUND(S25/1.45+0.5,0)</f>
        <v>42</v>
      </c>
      <c r="T26" s="26" t="s">
        <v>30</v>
      </c>
      <c r="U26" s="31">
        <f>ROUND(U25/1.45+0.5,0)</f>
        <v>32</v>
      </c>
      <c r="V26" s="26" t="s">
        <v>30</v>
      </c>
      <c r="W26" s="31">
        <f>ROUND(W25/1.45+0.5,0)</f>
        <v>24</v>
      </c>
      <c r="X26" s="26" t="s">
        <v>30</v>
      </c>
      <c r="Y26" s="31">
        <f>ROUND(Y25/1.45+0.5,0)</f>
        <v>17</v>
      </c>
      <c r="Z26" s="26" t="s">
        <v>30</v>
      </c>
      <c r="AA26" s="31">
        <f>ROUND(AA25/1.45+0.5,0)</f>
        <v>11</v>
      </c>
      <c r="AB26" s="26" t="s">
        <v>30</v>
      </c>
      <c r="AC26" s="31">
        <f>ROUND(AC25/1.45+0.5,0)</f>
        <v>7</v>
      </c>
      <c r="AD26" s="26" t="s">
        <v>30</v>
      </c>
      <c r="AE26" s="31">
        <f>ROUND(AE25/1.45+0.5,0)</f>
        <v>3</v>
      </c>
      <c r="AF26" s="26" t="s">
        <v>30</v>
      </c>
    </row>
    <row r="27" spans="2:13" ht="12.75">
      <c r="B27" s="12"/>
      <c r="K27" s="13"/>
      <c r="M27" s="10"/>
    </row>
    <row r="28" spans="1:13" ht="12.75">
      <c r="A28" s="2" t="s">
        <v>31</v>
      </c>
      <c r="B28" s="12"/>
      <c r="J28" s="2" t="s">
        <v>31</v>
      </c>
      <c r="M28" s="10"/>
    </row>
    <row r="29" spans="2:13" ht="12.75">
      <c r="B29" s="12"/>
      <c r="M29" s="10"/>
    </row>
    <row r="30" spans="1:13" ht="12.75">
      <c r="A30" s="9" t="s">
        <v>32</v>
      </c>
      <c r="B30" s="12">
        <f>B6*B9</f>
        <v>1950</v>
      </c>
      <c r="C30" s="9" t="s">
        <v>5</v>
      </c>
      <c r="J30" s="9" t="s">
        <v>32</v>
      </c>
      <c r="K30" s="9">
        <f>K6*K9</f>
        <v>275</v>
      </c>
      <c r="L30" s="9" t="s">
        <v>5</v>
      </c>
      <c r="M30" s="10"/>
    </row>
    <row r="31" spans="1:13" ht="12.75">
      <c r="A31" s="9" t="s">
        <v>33</v>
      </c>
      <c r="B31" s="12">
        <f>B30/2</f>
        <v>975</v>
      </c>
      <c r="C31" s="9" t="s">
        <v>5</v>
      </c>
      <c r="J31" s="9" t="s">
        <v>33</v>
      </c>
      <c r="K31" s="9">
        <f>K30/2</f>
        <v>137.5</v>
      </c>
      <c r="L31" s="9" t="s">
        <v>5</v>
      </c>
      <c r="M31" s="10"/>
    </row>
    <row r="32" spans="1:13" ht="12.75">
      <c r="A32" s="9" t="s">
        <v>34</v>
      </c>
      <c r="B32" s="12">
        <f>10*B31/B20</f>
        <v>453.48837209302326</v>
      </c>
      <c r="J32" s="9" t="s">
        <v>34</v>
      </c>
      <c r="K32" s="14">
        <f>10*K31/K20</f>
        <v>70.15306122448979</v>
      </c>
      <c r="L32" s="9" t="s">
        <v>49</v>
      </c>
      <c r="M32" s="10"/>
    </row>
    <row r="33" spans="2:13" ht="12.75">
      <c r="B33" s="12"/>
      <c r="M33" s="10"/>
    </row>
    <row r="34" spans="2:13" ht="12.75">
      <c r="B34" s="12"/>
      <c r="M34" s="10"/>
    </row>
    <row r="35" spans="1:18" ht="12.75">
      <c r="A35" s="10" t="s">
        <v>35</v>
      </c>
      <c r="B35" s="17">
        <f>B21</f>
        <v>649687.5</v>
      </c>
      <c r="C35" s="10" t="s">
        <v>21</v>
      </c>
      <c r="E35" s="10"/>
      <c r="F35" s="10" t="s">
        <v>36</v>
      </c>
      <c r="G35" s="10"/>
      <c r="H35" s="10"/>
      <c r="J35" s="10" t="s">
        <v>50</v>
      </c>
      <c r="K35" s="10">
        <f>K21</f>
        <v>98437.5</v>
      </c>
      <c r="L35" s="10" t="s">
        <v>21</v>
      </c>
      <c r="M35" s="10"/>
      <c r="N35" s="10"/>
      <c r="O35" s="10"/>
      <c r="P35" s="10" t="s">
        <v>36</v>
      </c>
      <c r="Q35" s="10"/>
      <c r="R35" s="10"/>
    </row>
    <row r="36" spans="1:18" ht="12.75">
      <c r="A36" s="10" t="s">
        <v>37</v>
      </c>
      <c r="B36" s="18">
        <v>200</v>
      </c>
      <c r="C36" s="10" t="s">
        <v>9</v>
      </c>
      <c r="D36" s="10">
        <f>B36*2</f>
        <v>400</v>
      </c>
      <c r="E36" s="10" t="s">
        <v>38</v>
      </c>
      <c r="F36" s="10">
        <v>0.0014660494</v>
      </c>
      <c r="G36" s="10" t="s">
        <v>39</v>
      </c>
      <c r="H36" s="10"/>
      <c r="J36" s="10" t="s">
        <v>37</v>
      </c>
      <c r="K36" s="8">
        <v>100</v>
      </c>
      <c r="L36" s="10" t="s">
        <v>9</v>
      </c>
      <c r="M36" s="10">
        <f>K36*2</f>
        <v>200</v>
      </c>
      <c r="N36" s="10" t="s">
        <v>38</v>
      </c>
      <c r="O36" s="10"/>
      <c r="P36" s="10">
        <v>0.0014660494</v>
      </c>
      <c r="Q36" s="10" t="s">
        <v>39</v>
      </c>
      <c r="R36" s="10"/>
    </row>
    <row r="37" spans="1:18" ht="12.75">
      <c r="A37" s="10" t="s">
        <v>40</v>
      </c>
      <c r="B37" s="17">
        <f>B35/B36</f>
        <v>3248.4375</v>
      </c>
      <c r="C37" s="10" t="s">
        <v>5</v>
      </c>
      <c r="E37" s="10"/>
      <c r="F37" s="15">
        <f>D36*B40*B41*0.0014660494</f>
        <v>234.567904</v>
      </c>
      <c r="G37" s="10" t="s">
        <v>2</v>
      </c>
      <c r="H37" s="10"/>
      <c r="J37" s="10" t="s">
        <v>40</v>
      </c>
      <c r="K37" s="10">
        <f>K35/K36</f>
        <v>984.375</v>
      </c>
      <c r="L37" s="10" t="s">
        <v>5</v>
      </c>
      <c r="M37" s="10"/>
      <c r="N37" s="10"/>
      <c r="O37" s="10"/>
      <c r="P37" s="15">
        <f>M36*K40*K41*0.0014660494</f>
        <v>41.0493832</v>
      </c>
      <c r="Q37" s="10" t="s">
        <v>2</v>
      </c>
      <c r="R37" s="10"/>
    </row>
    <row r="38" spans="1:18" ht="12.75">
      <c r="A38" s="10" t="s">
        <v>51</v>
      </c>
      <c r="B38" s="17">
        <f>B37/B10/2</f>
        <v>2.165625</v>
      </c>
      <c r="C38" s="10" t="s">
        <v>42</v>
      </c>
      <c r="E38" s="10"/>
      <c r="F38" s="10"/>
      <c r="G38" s="10"/>
      <c r="H38" s="10"/>
      <c r="J38" s="10" t="s">
        <v>51</v>
      </c>
      <c r="K38" s="10">
        <f>K37/K10/2</f>
        <v>12.3046875</v>
      </c>
      <c r="L38" s="10" t="s">
        <v>42</v>
      </c>
      <c r="M38" s="10"/>
      <c r="N38" s="10"/>
      <c r="O38" s="10"/>
      <c r="P38" s="10"/>
      <c r="Q38" s="10"/>
      <c r="R38" s="10"/>
    </row>
    <row r="39" spans="1:18" ht="12.75">
      <c r="A39" s="10" t="s">
        <v>43</v>
      </c>
      <c r="B39" s="17"/>
      <c r="C39" s="10"/>
      <c r="E39" s="10"/>
      <c r="F39" s="10"/>
      <c r="G39" s="10"/>
      <c r="H39" s="10"/>
      <c r="J39" s="10" t="s">
        <v>43</v>
      </c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10" t="s">
        <v>44</v>
      </c>
      <c r="B40" s="18">
        <v>20</v>
      </c>
      <c r="C40" s="10" t="s">
        <v>9</v>
      </c>
      <c r="D40" s="10">
        <f>I16</f>
        <v>0</v>
      </c>
      <c r="E40" s="10" t="s">
        <v>45</v>
      </c>
      <c r="F40" s="10"/>
      <c r="G40" s="10"/>
      <c r="H40" s="10"/>
      <c r="J40" s="10" t="s">
        <v>44</v>
      </c>
      <c r="K40" s="8">
        <v>14</v>
      </c>
      <c r="L40" s="10" t="s">
        <v>9</v>
      </c>
      <c r="M40" s="10">
        <f>S16</f>
        <v>1000</v>
      </c>
      <c r="N40" s="10" t="s">
        <v>45</v>
      </c>
      <c r="O40" s="10"/>
      <c r="P40" s="10"/>
      <c r="Q40" s="10"/>
      <c r="R40" s="10"/>
    </row>
    <row r="41" spans="1:18" ht="12.75">
      <c r="A41" s="10" t="s">
        <v>46</v>
      </c>
      <c r="B41" s="18">
        <v>20</v>
      </c>
      <c r="C41" s="10" t="s">
        <v>9</v>
      </c>
      <c r="E41" s="10"/>
      <c r="F41" s="10"/>
      <c r="G41" s="10"/>
      <c r="H41" s="10"/>
      <c r="J41" s="10" t="s">
        <v>46</v>
      </c>
      <c r="K41" s="8">
        <v>10</v>
      </c>
      <c r="L41" s="10" t="s">
        <v>9</v>
      </c>
      <c r="M41" s="10"/>
      <c r="N41" s="10"/>
      <c r="O41" s="10"/>
      <c r="P41" s="10"/>
      <c r="Q41" s="10"/>
      <c r="R41" s="10"/>
    </row>
    <row r="42" spans="1:18" ht="12.75">
      <c r="A42" s="10" t="s">
        <v>47</v>
      </c>
      <c r="B42" s="17">
        <f>B35/(1/6*B41*B40^2)</f>
        <v>487.265625</v>
      </c>
      <c r="C42" s="10" t="s">
        <v>25</v>
      </c>
      <c r="E42" s="10"/>
      <c r="F42" s="10"/>
      <c r="G42" s="10"/>
      <c r="H42" s="10"/>
      <c r="J42" s="10" t="s">
        <v>47</v>
      </c>
      <c r="K42" s="15">
        <f>K35/(1/6*K41*K40^2)</f>
        <v>301.3392857142857</v>
      </c>
      <c r="L42" s="10" t="s">
        <v>25</v>
      </c>
      <c r="M42" s="10"/>
      <c r="N42" s="10"/>
      <c r="O42" s="10"/>
      <c r="P42" s="10"/>
      <c r="Q42" s="10"/>
      <c r="R42" s="10"/>
    </row>
    <row r="43" spans="1:18" ht="12.75">
      <c r="A43" s="10" t="s">
        <v>26</v>
      </c>
      <c r="B43" s="17">
        <f>B10/B42</f>
        <v>1.5392015392015392</v>
      </c>
      <c r="C43" s="10"/>
      <c r="E43" s="10"/>
      <c r="F43" s="10"/>
      <c r="G43" s="10"/>
      <c r="H43" s="10"/>
      <c r="J43" s="10" t="s">
        <v>26</v>
      </c>
      <c r="K43" s="16">
        <f>K10/K42</f>
        <v>0.13274074074074074</v>
      </c>
      <c r="L43" s="10"/>
      <c r="M43" s="10"/>
      <c r="N43" s="10"/>
      <c r="O43" s="10"/>
      <c r="P43" s="10"/>
      <c r="Q43" s="10"/>
      <c r="R43" s="10"/>
    </row>
    <row r="44" spans="1:18" ht="12.75">
      <c r="A44" s="10"/>
      <c r="B44" s="10"/>
      <c r="C44" s="10"/>
      <c r="E44" s="10"/>
      <c r="F44" s="10"/>
      <c r="G44" s="10"/>
      <c r="H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8" ht="12.75">
      <c r="A45" s="10"/>
      <c r="B45" s="8"/>
      <c r="C45" s="10"/>
      <c r="E45" s="10"/>
      <c r="F45" s="15"/>
      <c r="G45" s="10"/>
      <c r="H45" s="10"/>
    </row>
    <row r="46" spans="1:8" ht="12.75">
      <c r="A46" s="10"/>
      <c r="B46" s="10"/>
      <c r="C46" s="10"/>
      <c r="E46" s="10"/>
      <c r="F46" s="10"/>
      <c r="G46" s="10"/>
      <c r="H46" s="10"/>
    </row>
    <row r="47" spans="1:8" ht="12.75">
      <c r="A47" s="10"/>
      <c r="B47" s="10"/>
      <c r="C47" s="10"/>
      <c r="E47" s="10"/>
      <c r="F47" s="10"/>
      <c r="G47" s="10"/>
      <c r="H47" s="10"/>
    </row>
    <row r="48" spans="1:8" ht="12.75">
      <c r="A48" s="10"/>
      <c r="B48" s="10"/>
      <c r="C48" s="10"/>
      <c r="E48" s="10"/>
      <c r="F48" s="10"/>
      <c r="G48" s="10"/>
      <c r="H48" s="10"/>
    </row>
    <row r="49" spans="1:8" ht="12.75">
      <c r="A49" s="10"/>
      <c r="B49" s="8"/>
      <c r="C49" s="10"/>
      <c r="E49" s="10"/>
      <c r="F49" s="10"/>
      <c r="G49" s="10"/>
      <c r="H49" s="10"/>
    </row>
    <row r="50" spans="1:8" ht="12.75">
      <c r="A50" s="10"/>
      <c r="B50" s="8"/>
      <c r="C50" s="10"/>
      <c r="E50" s="10"/>
      <c r="F50" s="10"/>
      <c r="G50" s="10"/>
      <c r="H50" s="10"/>
    </row>
    <row r="51" spans="1:8" ht="12.75">
      <c r="A51" s="10"/>
      <c r="B51" s="10"/>
      <c r="C51" s="10"/>
      <c r="E51" s="10"/>
      <c r="F51" s="10"/>
      <c r="G51" s="10"/>
      <c r="H51" s="10"/>
    </row>
    <row r="52" spans="1:8" ht="12.75">
      <c r="A52" s="10"/>
      <c r="B52" s="10"/>
      <c r="C52" s="10"/>
      <c r="E52" s="10"/>
      <c r="F52" s="10"/>
      <c r="G52" s="10"/>
      <c r="H52" s="10"/>
    </row>
    <row r="53" spans="1:8" ht="12.75">
      <c r="A53" s="10"/>
      <c r="B53" s="10"/>
      <c r="C53" s="10"/>
      <c r="E53" s="10"/>
      <c r="F53" s="10"/>
      <c r="G53" s="10"/>
      <c r="H53" s="10"/>
    </row>
  </sheetData>
  <sheetProtection selectLockedCells="1" selectUnlockedCells="1"/>
  <mergeCells count="1">
    <mergeCell ref="R2:S2"/>
  </mergeCells>
  <printOptions/>
  <pageMargins left="0.7875" right="0.7875" top="1.025" bottom="1.025" header="0.7875" footer="0.7875"/>
  <pageSetup horizontalDpi="300" verticalDpi="300" orientation="portrait" paperSize="9" r:id="rId3"/>
  <headerFooter alignWithMargins="0">
    <oddHeader>&amp;C&amp;A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</dc:creator>
  <cp:keywords/>
  <dc:description/>
  <cp:lastModifiedBy>Dirk Schipper</cp:lastModifiedBy>
  <dcterms:created xsi:type="dcterms:W3CDTF">2013-01-31T21:14:12Z</dcterms:created>
  <dcterms:modified xsi:type="dcterms:W3CDTF">2013-12-23T22:05:14Z</dcterms:modified>
  <cp:category/>
  <cp:version/>
  <cp:contentType/>
  <cp:contentStatus/>
</cp:coreProperties>
</file>